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jfari\Dropbox\University of Richmond\FIN 360 Principles of Financial Management\Spring 2023\Chapter6\"/>
    </mc:Choice>
  </mc:AlternateContent>
  <xr:revisionPtr revIDLastSave="0" documentId="13_ncr:1_{9D5BC5CD-743C-4391-BB08-4C078F81A9DC}" xr6:coauthVersionLast="47" xr6:coauthVersionMax="47" xr10:uidLastSave="{00000000-0000-0000-0000-000000000000}"/>
  <bookViews>
    <workbookView xWindow="-108" yWindow="-108" windowWidth="23256" windowHeight="12576" xr2:uid="{DA05996D-A8C0-4BD5-BD0D-741FEB71970B}"/>
  </bookViews>
  <sheets>
    <sheet name="Cash Flow Practice Problem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 i="1" l="1"/>
  <c r="E128" i="1"/>
  <c r="E30" i="1" l="1"/>
  <c r="E33" i="1"/>
  <c r="E32" i="1"/>
  <c r="E31" i="1"/>
  <c r="E43" i="1"/>
  <c r="E29" i="1"/>
  <c r="E171" i="1"/>
  <c r="E170" i="1"/>
  <c r="E164" i="1"/>
  <c r="E163" i="1"/>
  <c r="G162" i="1" s="1"/>
  <c r="E147" i="1"/>
  <c r="E146" i="1"/>
  <c r="G145" i="1" s="1"/>
  <c r="E140" i="1"/>
  <c r="E139" i="1"/>
  <c r="E132" i="1"/>
  <c r="E130" i="1"/>
  <c r="E131" i="1" s="1"/>
  <c r="E124" i="1"/>
  <c r="E122" i="1"/>
  <c r="E123" i="1" s="1"/>
  <c r="E120" i="1"/>
  <c r="E134" i="1"/>
  <c r="E157" i="1"/>
  <c r="E155" i="1"/>
  <c r="E153" i="1"/>
  <c r="E151" i="1"/>
  <c r="E156" i="1"/>
  <c r="E117" i="1"/>
  <c r="E106" i="1"/>
  <c r="E107" i="1"/>
  <c r="E109" i="1"/>
  <c r="E105" i="1"/>
  <c r="G105" i="1" s="1"/>
  <c r="E97" i="1"/>
  <c r="E100" i="1"/>
  <c r="E101" i="1"/>
  <c r="E99" i="1"/>
  <c r="E91" i="1"/>
  <c r="E90" i="1"/>
  <c r="E89" i="1"/>
  <c r="E88" i="1"/>
  <c r="E87" i="1"/>
  <c r="E92" i="1"/>
  <c r="E83" i="1"/>
  <c r="E77" i="1"/>
  <c r="E76" i="1"/>
  <c r="E75" i="1"/>
  <c r="E66" i="1"/>
  <c r="E68" i="1"/>
  <c r="E67" i="1"/>
  <c r="E60" i="1"/>
  <c r="F60" i="1" s="1"/>
  <c r="E56" i="1"/>
  <c r="E57" i="1"/>
  <c r="F57" i="1" s="1"/>
  <c r="E59" i="1"/>
  <c r="F59" i="1" s="1"/>
  <c r="E61" i="1"/>
  <c r="F61" i="1" s="1"/>
  <c r="E58" i="1"/>
  <c r="F58" i="1" s="1"/>
  <c r="E52" i="1"/>
  <c r="E48" i="1"/>
  <c r="E47" i="1"/>
  <c r="E46" i="1"/>
  <c r="E45" i="1"/>
  <c r="E44" i="1"/>
  <c r="H151" i="1" l="1"/>
  <c r="H169" i="1"/>
  <c r="H128" i="1"/>
  <c r="H120" i="1"/>
  <c r="H65" i="1"/>
  <c r="E121" i="1"/>
  <c r="E125" i="1" s="1"/>
  <c r="G120" i="1" s="1"/>
  <c r="E55" i="1"/>
  <c r="G52" i="1" s="1"/>
  <c r="E42" i="1"/>
  <c r="G38" i="1" s="1"/>
  <c r="E28" i="1"/>
  <c r="G24" i="1" s="1"/>
  <c r="E169" i="1"/>
  <c r="G169" i="1" s="1"/>
  <c r="E162" i="1"/>
  <c r="H162" i="1" s="1"/>
  <c r="H138" i="1"/>
  <c r="E145" i="1"/>
  <c r="H145" i="1" s="1"/>
  <c r="E138" i="1"/>
  <c r="G138" i="1" s="1"/>
  <c r="E129" i="1"/>
  <c r="E133" i="1" s="1"/>
  <c r="G128" i="1" s="1"/>
  <c r="E154" i="1"/>
  <c r="E108" i="1"/>
  <c r="H105" i="1" s="1"/>
  <c r="H97" i="1"/>
  <c r="E98" i="1"/>
  <c r="G97" i="1" s="1"/>
  <c r="E84" i="1"/>
  <c r="E86" i="1"/>
  <c r="E85" i="1"/>
  <c r="H74" i="1"/>
  <c r="E78" i="1"/>
  <c r="G74" i="1" s="1"/>
  <c r="E69" i="1"/>
  <c r="G65" i="1" s="1"/>
  <c r="G59" i="1"/>
  <c r="G61" i="1"/>
  <c r="G60" i="1"/>
  <c r="G58" i="1"/>
  <c r="E54" i="1"/>
  <c r="E38" i="1"/>
  <c r="E41" i="1"/>
  <c r="E39" i="1"/>
  <c r="E27" i="1"/>
  <c r="E24" i="1"/>
  <c r="E25" i="1"/>
  <c r="H38" i="1" l="1"/>
  <c r="E93" i="1"/>
  <c r="H83" i="1" s="1"/>
  <c r="H52" i="1"/>
  <c r="H24" i="1"/>
  <c r="E152" i="1"/>
  <c r="E158" i="1" s="1"/>
  <c r="G151" i="1" s="1"/>
  <c r="E94" i="1" l="1"/>
  <c r="G83" i="1" s="1"/>
  <c r="E115" i="1"/>
  <c r="E114" i="1"/>
  <c r="E113" i="1"/>
  <c r="H113" i="1" l="1"/>
  <c r="C11" i="1" s="1"/>
  <c r="E116" i="1"/>
  <c r="G113" i="1" s="1"/>
  <c r="C15" i="1" l="1"/>
</calcChain>
</file>

<file path=xl/sharedStrings.xml><?xml version="1.0" encoding="utf-8"?>
<sst xmlns="http://schemas.openxmlformats.org/spreadsheetml/2006/main" count="188" uniqueCount="49">
  <si>
    <t>▲Top</t>
  </si>
  <si>
    <t>© Joseph Farizo</t>
  </si>
  <si>
    <t>TVM Problems</t>
  </si>
  <si>
    <t>Random Inputs</t>
  </si>
  <si>
    <t>Label</t>
  </si>
  <si>
    <t>Answer</t>
  </si>
  <si>
    <t>Question</t>
  </si>
  <si>
    <t>N</t>
  </si>
  <si>
    <t>PV</t>
  </si>
  <si>
    <t>I/Y</t>
  </si>
  <si>
    <t>FV</t>
  </si>
  <si>
    <t>Item</t>
  </si>
  <si>
    <t>Question:</t>
  </si>
  <si>
    <t>Answer:</t>
  </si>
  <si>
    <t>Selector</t>
  </si>
  <si>
    <t>Cash Flow Practice Problems</t>
  </si>
  <si>
    <t>Discounted Cash Flow, Annuities, and Perpetuities Applications</t>
  </si>
  <si>
    <t>Position</t>
  </si>
  <si>
    <t>Team</t>
  </si>
  <si>
    <t>PMT</t>
  </si>
  <si>
    <t>Full value</t>
  </si>
  <si>
    <t>PV Variable CF</t>
  </si>
  <si>
    <t>PMT2</t>
  </si>
  <si>
    <t>PMT3</t>
  </si>
  <si>
    <t>PMT4</t>
  </si>
  <si>
    <t>PMT5</t>
  </si>
  <si>
    <t>FV Variable CF</t>
  </si>
  <si>
    <t>Annuity Due</t>
  </si>
  <si>
    <t>Ordinary Annuity</t>
  </si>
  <si>
    <t>Name</t>
  </si>
  <si>
    <t>BEG</t>
  </si>
  <si>
    <t>Cost of Factory</t>
  </si>
  <si>
    <t>Build?</t>
  </si>
  <si>
    <t>Uneven Cash Flow PV</t>
  </si>
  <si>
    <t>Annuity I/Y</t>
  </si>
  <si>
    <t>Number of Periods</t>
  </si>
  <si>
    <t>Annuity Payments</t>
  </si>
  <si>
    <t>Growing Payments</t>
  </si>
  <si>
    <t>Beg/End</t>
  </si>
  <si>
    <t>Additional years</t>
  </si>
  <si>
    <t>Future Value, N Periods</t>
  </si>
  <si>
    <t>PMT Calculation</t>
  </si>
  <si>
    <t>g</t>
  </si>
  <si>
    <t>AD Value</t>
  </si>
  <si>
    <t>Career</t>
  </si>
  <si>
    <t>Perpetuity PV</t>
  </si>
  <si>
    <t>Perpetuity rate</t>
  </si>
  <si>
    <t>Perpetuity return</t>
  </si>
  <si>
    <r>
      <t xml:space="preserve">Press the F9 key to cycle through TVM practice problems. While the framework of some problems is similar, there are practically unlimited practice problems this file can generate. If you struggle with a problem, I recommend you take a screen shot (Windows key + shift + S or Shift + Command + 4 on a Mac) so that you can revisit it later. It is helpful to write out your calculator inputs (N, I/Y, PV, FV, PMT, etc.) in a table and/or draw a timeline. Assume payments are at the end of the period and compounding is annual </t>
    </r>
    <r>
      <rPr>
        <b/>
        <sz val="11"/>
        <rFont val="Arial"/>
        <family val="2"/>
      </rPr>
      <t>unless</t>
    </r>
    <r>
      <rPr>
        <sz val="11"/>
        <rFont val="Arial"/>
        <family val="2"/>
      </rPr>
      <t xml:space="preserve"> otherwise specified.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</si>
</sst>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_);[Red]\(&quot;$&quot;#,##0.00\)"/>
    <numFmt numFmtId="44" formatCode="_(&quot;$&quot;* #,##0.00_);_(&quot;$&quot;* \(#,##0.00\);_(&quot;$&quot;* &quot;-&quot;??_);_(@_)"/>
    <numFmt numFmtId="43" formatCode="_(* #,##0.00_);_(* \(#,##0.00\);_(* &quot;-&quot;??_);_(@_)"/>
    <numFmt numFmtId="164" formatCode="0.000%"/>
    <numFmt numFmtId="165" formatCode="0.000"/>
    <numFmt numFmtId="166" formatCode="0.0000%"/>
    <numFmt numFmtId="167" formatCode="&quot;$&quot;#,##0"/>
    <numFmt numFmtId="168" formatCode="&quot;$&quot;#,##0.00"/>
    <numFmt numFmtId="169" formatCode="&quot;$&quot;#,##0.000"/>
    <numFmt numFmtId="170" formatCode="0.0000"/>
    <numFmt numFmtId="171" formatCode="0.00000000"/>
  </numFmts>
  <fonts count="17" x14ac:knownFonts="1">
    <font>
      <sz val="11"/>
      <color theme="1"/>
      <name val="Calibri"/>
      <family val="2"/>
      <scheme val="minor"/>
    </font>
    <font>
      <sz val="20"/>
      <color theme="0"/>
      <name val="Times New Roman"/>
      <family val="1"/>
    </font>
    <font>
      <sz val="11"/>
      <name val="Tahoma"/>
      <family val="2"/>
    </font>
    <font>
      <sz val="11"/>
      <color theme="0"/>
      <name val="Tahoma"/>
      <family val="2"/>
    </font>
    <font>
      <u/>
      <sz val="11"/>
      <color theme="4"/>
      <name val="Tahoma"/>
      <family val="2"/>
    </font>
    <font>
      <b/>
      <sz val="11"/>
      <name val="Tahoma"/>
      <family val="2"/>
    </font>
    <font>
      <sz val="11"/>
      <color rgb="FFEFE0D9"/>
      <name val="Tahoma"/>
      <family val="2"/>
    </font>
    <font>
      <sz val="11"/>
      <name val="Arial"/>
      <family val="2"/>
    </font>
    <font>
      <b/>
      <sz val="11"/>
      <name val="Arial"/>
      <family val="2"/>
    </font>
    <font>
      <sz val="20"/>
      <color theme="0"/>
      <name val="Georgia"/>
      <family val="1"/>
    </font>
    <font>
      <sz val="11"/>
      <color theme="0"/>
      <name val="Arial"/>
      <family val="2"/>
    </font>
    <font>
      <sz val="11"/>
      <color theme="1"/>
      <name val="Calibri"/>
      <family val="2"/>
      <scheme val="minor"/>
    </font>
    <font>
      <sz val="11"/>
      <color rgb="FFFF0000"/>
      <name val="Tahoma"/>
      <family val="2"/>
    </font>
    <font>
      <b/>
      <i/>
      <u/>
      <sz val="11"/>
      <color rgb="FFEFE0D9"/>
      <name val="Arial"/>
      <family val="2"/>
    </font>
    <font>
      <b/>
      <sz val="11"/>
      <color rgb="FFEFE0D9"/>
      <name val="Arial"/>
      <family val="2"/>
    </font>
    <font>
      <sz val="11"/>
      <color rgb="FFEFE0D9"/>
      <name val="Arial"/>
      <family val="2"/>
    </font>
    <font>
      <b/>
      <u/>
      <sz val="11"/>
      <color rgb="FFEFE0D9"/>
      <name val="Arial"/>
      <family val="2"/>
    </font>
  </fonts>
  <fills count="7">
    <fill>
      <patternFill patternType="none"/>
    </fill>
    <fill>
      <patternFill patternType="gray125"/>
    </fill>
    <fill>
      <patternFill patternType="solid">
        <fgColor rgb="FF990000"/>
        <bgColor indexed="64"/>
      </patternFill>
    </fill>
    <fill>
      <patternFill patternType="solid">
        <fgColor rgb="FF000066"/>
        <bgColor indexed="64"/>
      </patternFill>
    </fill>
    <fill>
      <patternFill patternType="solid">
        <fgColor rgb="FFEFE0D9"/>
        <bgColor indexed="64"/>
      </patternFill>
    </fill>
    <fill>
      <patternFill patternType="solid">
        <fgColor theme="2" tint="-9.9978637043366805E-2"/>
        <bgColor indexed="64"/>
      </patternFill>
    </fill>
    <fill>
      <gradientFill degree="45">
        <stop position="0">
          <color rgb="FF990000"/>
        </stop>
        <stop position="1">
          <color rgb="FF000066"/>
        </stop>
      </gradientFill>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8">
    <xf numFmtId="0" fontId="0" fillId="0" borderId="0"/>
    <xf numFmtId="0" fontId="4" fillId="0" borderId="0" applyNumberFormat="0" applyFill="0" applyBorder="0" applyAlignment="0" applyProtection="0"/>
    <xf numFmtId="0" fontId="3" fillId="3" borderId="0">
      <alignment horizontal="center"/>
    </xf>
    <xf numFmtId="0" fontId="5" fillId="5" borderId="1">
      <alignment horizontal="left"/>
    </xf>
    <xf numFmtId="0" fontId="2" fillId="4" borderId="0">
      <alignment horizontal="left"/>
    </xf>
    <xf numFmtId="44"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cellStyleXfs>
  <cellXfs count="58">
    <xf numFmtId="0" fontId="0" fillId="0" borderId="0" xfId="0"/>
    <xf numFmtId="0" fontId="2" fillId="2" borderId="0" xfId="0" applyFont="1" applyFill="1"/>
    <xf numFmtId="0" fontId="2" fillId="3" borderId="0" xfId="0" applyFont="1" applyFill="1"/>
    <xf numFmtId="0" fontId="3" fillId="3" borderId="0" xfId="2" applyAlignment="1">
      <alignment horizontal="right"/>
    </xf>
    <xf numFmtId="0" fontId="2" fillId="4" borderId="0" xfId="0" applyFont="1" applyFill="1"/>
    <xf numFmtId="0" fontId="6" fillId="4" borderId="0" xfId="0" applyFont="1" applyFill="1"/>
    <xf numFmtId="0" fontId="2" fillId="6" borderId="0" xfId="0" applyFont="1" applyFill="1"/>
    <xf numFmtId="0" fontId="7" fillId="4" borderId="0" xfId="0" applyFont="1" applyFill="1"/>
    <xf numFmtId="0" fontId="7" fillId="4" borderId="3" xfId="0" applyFont="1" applyFill="1" applyBorder="1"/>
    <xf numFmtId="0" fontId="7" fillId="4" borderId="0" xfId="4" applyFont="1">
      <alignment horizontal="left"/>
    </xf>
    <xf numFmtId="0" fontId="10" fillId="3" borderId="0" xfId="2" applyFont="1">
      <alignment horizontal="center"/>
    </xf>
    <xf numFmtId="0" fontId="10" fillId="3" borderId="0" xfId="1" applyFont="1" applyFill="1" applyAlignment="1">
      <alignment horizontal="center"/>
    </xf>
    <xf numFmtId="0" fontId="7" fillId="4" borderId="0" xfId="0" applyFont="1" applyFill="1" applyAlignment="1">
      <alignment horizontal="justify" vertical="top" wrapText="1"/>
    </xf>
    <xf numFmtId="0" fontId="7" fillId="4" borderId="3" xfId="4" applyFont="1" applyBorder="1">
      <alignment horizontal="left"/>
    </xf>
    <xf numFmtId="0" fontId="8" fillId="4" borderId="0" xfId="0" applyFont="1" applyFill="1" applyAlignment="1">
      <alignment horizontal="left" vertical="top" wrapText="1"/>
    </xf>
    <xf numFmtId="0" fontId="12" fillId="4" borderId="0" xfId="0" applyFont="1" applyFill="1"/>
    <xf numFmtId="0" fontId="13" fillId="4" borderId="0" xfId="0" applyFont="1" applyFill="1"/>
    <xf numFmtId="0" fontId="14" fillId="4" borderId="0" xfId="0" applyFont="1" applyFill="1"/>
    <xf numFmtId="0" fontId="15" fillId="4" borderId="0" xfId="0" applyFont="1" applyFill="1"/>
    <xf numFmtId="0" fontId="15" fillId="4" borderId="0" xfId="0" applyFont="1" applyFill="1" applyAlignment="1">
      <alignment horizontal="left" vertical="top" wrapText="1"/>
    </xf>
    <xf numFmtId="0" fontId="16" fillId="4" borderId="0" xfId="0" applyFont="1" applyFill="1" applyAlignment="1">
      <alignment horizontal="center"/>
    </xf>
    <xf numFmtId="0" fontId="16" fillId="4" borderId="0" xfId="0" applyFont="1" applyFill="1"/>
    <xf numFmtId="1" fontId="15" fillId="4" borderId="0" xfId="6" applyNumberFormat="1" applyFont="1" applyFill="1" applyAlignment="1">
      <alignment horizontal="center"/>
    </xf>
    <xf numFmtId="0" fontId="15" fillId="4" borderId="0" xfId="0" applyFont="1" applyFill="1" applyAlignment="1">
      <alignment horizontal="center"/>
    </xf>
    <xf numFmtId="8" fontId="15" fillId="4" borderId="0" xfId="0" applyNumberFormat="1" applyFont="1" applyFill="1" applyAlignment="1">
      <alignment horizontal="center"/>
    </xf>
    <xf numFmtId="0" fontId="15" fillId="4" borderId="0" xfId="0" applyFont="1" applyFill="1" applyAlignment="1">
      <alignment vertical="top" wrapText="1"/>
    </xf>
    <xf numFmtId="2" fontId="15" fillId="4" borderId="0" xfId="6" applyNumberFormat="1" applyFont="1" applyFill="1" applyAlignment="1">
      <alignment horizontal="center"/>
    </xf>
    <xf numFmtId="2" fontId="15" fillId="4" borderId="0" xfId="0" applyNumberFormat="1" applyFont="1" applyFill="1" applyAlignment="1">
      <alignment horizontal="center"/>
    </xf>
    <xf numFmtId="0" fontId="15" fillId="4" borderId="0" xfId="0" applyFont="1" applyFill="1" applyAlignment="1">
      <alignment vertical="top"/>
    </xf>
    <xf numFmtId="8" fontId="14" fillId="4" borderId="0" xfId="0" applyNumberFormat="1" applyFont="1" applyFill="1"/>
    <xf numFmtId="165" fontId="15" fillId="4" borderId="0" xfId="0" applyNumberFormat="1" applyFont="1" applyFill="1" applyAlignment="1">
      <alignment horizontal="center"/>
    </xf>
    <xf numFmtId="164" fontId="15" fillId="4" borderId="0" xfId="6" applyNumberFormat="1" applyFont="1" applyFill="1" applyAlignment="1">
      <alignment horizontal="center"/>
    </xf>
    <xf numFmtId="2" fontId="15" fillId="4" borderId="0" xfId="0" applyNumberFormat="1" applyFont="1" applyFill="1"/>
    <xf numFmtId="2" fontId="15" fillId="4" borderId="0" xfId="0" applyNumberFormat="1" applyFont="1" applyFill="1" applyAlignment="1">
      <alignment vertical="top"/>
    </xf>
    <xf numFmtId="171" fontId="15" fillId="4" borderId="0" xfId="0" applyNumberFormat="1" applyFont="1" applyFill="1"/>
    <xf numFmtId="170" fontId="15" fillId="4" borderId="0" xfId="6" applyNumberFormat="1" applyFont="1" applyFill="1" applyAlignment="1">
      <alignment horizontal="center"/>
    </xf>
    <xf numFmtId="166" fontId="15" fillId="4" borderId="0" xfId="6" applyNumberFormat="1" applyFont="1" applyFill="1" applyAlignment="1">
      <alignment horizontal="center"/>
    </xf>
    <xf numFmtId="0" fontId="15" fillId="4" borderId="0" xfId="0" applyFont="1" applyFill="1" applyAlignment="1">
      <alignment horizontal="left"/>
    </xf>
    <xf numFmtId="165" fontId="15" fillId="4" borderId="0" xfId="6" applyNumberFormat="1" applyFont="1" applyFill="1" applyAlignment="1">
      <alignment horizontal="center"/>
    </xf>
    <xf numFmtId="2" fontId="15" fillId="4" borderId="0" xfId="0" applyNumberFormat="1" applyFont="1" applyFill="1" applyAlignment="1">
      <alignment horizontal="left"/>
    </xf>
    <xf numFmtId="166" fontId="15" fillId="4" borderId="0" xfId="0" applyNumberFormat="1" applyFont="1" applyFill="1" applyAlignment="1">
      <alignment horizontal="center"/>
    </xf>
    <xf numFmtId="44" fontId="15" fillId="4" borderId="0" xfId="5" applyFont="1" applyFill="1" applyAlignment="1">
      <alignment horizontal="center"/>
    </xf>
    <xf numFmtId="167" fontId="15" fillId="4" borderId="0" xfId="6" applyNumberFormat="1" applyFont="1" applyFill="1" applyAlignment="1">
      <alignment horizontal="center"/>
    </xf>
    <xf numFmtId="10" fontId="15" fillId="4" borderId="0" xfId="0" applyNumberFormat="1" applyFont="1" applyFill="1" applyAlignment="1">
      <alignment horizontal="center"/>
    </xf>
    <xf numFmtId="167" fontId="15" fillId="4" borderId="0" xfId="7" applyNumberFormat="1" applyFont="1" applyFill="1" applyAlignment="1">
      <alignment horizontal="center"/>
    </xf>
    <xf numFmtId="169" fontId="15" fillId="4" borderId="0" xfId="0" applyNumberFormat="1" applyFont="1" applyFill="1" applyAlignment="1">
      <alignment horizontal="center"/>
    </xf>
    <xf numFmtId="168" fontId="15" fillId="4" borderId="0" xfId="6" applyNumberFormat="1" applyFont="1" applyFill="1" applyAlignment="1">
      <alignment horizontal="center"/>
    </xf>
    <xf numFmtId="169" fontId="15" fillId="4" borderId="0" xfId="6" applyNumberFormat="1" applyFont="1" applyFill="1" applyAlignment="1">
      <alignment horizontal="center"/>
    </xf>
    <xf numFmtId="0" fontId="15" fillId="4" borderId="0" xfId="6" applyNumberFormat="1" applyFont="1" applyFill="1" applyAlignment="1">
      <alignment horizontal="center"/>
    </xf>
    <xf numFmtId="168" fontId="15" fillId="4" borderId="0" xfId="7" applyNumberFormat="1" applyFont="1" applyFill="1" applyAlignment="1">
      <alignment horizontal="center"/>
    </xf>
    <xf numFmtId="0" fontId="15" fillId="4" borderId="0" xfId="0" applyFont="1" applyFill="1" applyAlignment="1">
      <alignment horizontal="left" vertical="top" wrapText="1"/>
    </xf>
    <xf numFmtId="0" fontId="7" fillId="4" borderId="0" xfId="0" applyFont="1" applyFill="1" applyAlignment="1">
      <alignment horizontal="right"/>
    </xf>
    <xf numFmtId="0" fontId="9" fillId="2" borderId="0" xfId="0" applyFont="1" applyFill="1" applyAlignment="1">
      <alignment horizontal="left" vertical="center"/>
    </xf>
    <xf numFmtId="0" fontId="1" fillId="2" borderId="0" xfId="0" applyFont="1" applyFill="1" applyAlignment="1">
      <alignment horizontal="left"/>
    </xf>
    <xf numFmtId="0" fontId="8" fillId="5" borderId="1" xfId="3" applyFont="1">
      <alignment horizontal="left"/>
    </xf>
    <xf numFmtId="0" fontId="7" fillId="4" borderId="2" xfId="0" applyFont="1" applyFill="1" applyBorder="1" applyAlignment="1">
      <alignment horizontal="justify" vertical="top" wrapText="1"/>
    </xf>
    <xf numFmtId="0" fontId="7" fillId="4" borderId="0" xfId="0" applyFont="1" applyFill="1" applyAlignment="1">
      <alignment horizontal="justify" vertical="top" wrapText="1"/>
    </xf>
    <xf numFmtId="0" fontId="7" fillId="4" borderId="0" xfId="0" applyFont="1" applyFill="1" applyAlignment="1">
      <alignment horizontal="left" vertical="top" wrapText="1"/>
    </xf>
  </cellXfs>
  <cellStyles count="8">
    <cellStyle name="Comma" xfId="7" builtinId="3"/>
    <cellStyle name="Currency" xfId="5" builtinId="4"/>
    <cellStyle name="Example" xfId="3" xr:uid="{01C12A41-9A37-475F-AD27-D15591CF72B4}"/>
    <cellStyle name="Hyperlink" xfId="1" builtinId="8"/>
    <cellStyle name="NavigationLink" xfId="2" xr:uid="{A3760AE8-4FCE-4524-836A-AC8BA2DB7F2A}"/>
    <cellStyle name="Normal" xfId="0" builtinId="0"/>
    <cellStyle name="Percent" xfId="6" builtinId="5"/>
    <cellStyle name="TopLink" xfId="4" xr:uid="{82BDFA2C-0218-4E1A-9DCB-98EEFE52817F}"/>
  </cellStyles>
  <dxfs count="0"/>
  <tableStyles count="0" defaultTableStyle="TableStyleMedium2" defaultPivotStyle="PivotStyleLight16"/>
  <colors>
    <mruColors>
      <color rgb="FFEFE0D9"/>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9BB68-0F20-43E2-8A31-492FA9BF21E7}">
  <sheetPr codeName="Sheet14">
    <pageSetUpPr autoPageBreaks="0" fitToPage="1"/>
  </sheetPr>
  <dimension ref="A1:AD175"/>
  <sheetViews>
    <sheetView tabSelected="1" zoomScale="115" zoomScaleNormal="115" workbookViewId="0">
      <pane ySplit="3" topLeftCell="A4" activePane="bottomLeft" state="frozen"/>
      <selection pane="bottomLeft" activeCell="A4" sqref="A4"/>
    </sheetView>
  </sheetViews>
  <sheetFormatPr defaultColWidth="8.88671875" defaultRowHeight="13.8" x14ac:dyDescent="0.25"/>
  <cols>
    <col min="1" max="1" width="2.5546875" style="4" customWidth="1"/>
    <col min="2" max="2" width="12.33203125" style="4" customWidth="1"/>
    <col min="3" max="3" width="12.44140625" style="4" customWidth="1"/>
    <col min="4" max="4" width="12.33203125" style="4" customWidth="1"/>
    <col min="5" max="5" width="16.109375" style="4" customWidth="1"/>
    <col min="6" max="6" width="24.88671875" style="4" bestFit="1" customWidth="1"/>
    <col min="7" max="7" width="31.33203125" style="4" customWidth="1"/>
    <col min="8" max="8" width="13.44140625" style="4" bestFit="1" customWidth="1"/>
    <col min="9" max="9" width="12.33203125" style="4" customWidth="1"/>
    <col min="10" max="10" width="8.88671875" style="4" customWidth="1"/>
    <col min="11" max="11" width="12.88671875" style="4" bestFit="1" customWidth="1"/>
    <col min="12" max="12" width="13.44140625" style="4" bestFit="1" customWidth="1"/>
    <col min="13" max="13" width="11.5546875" style="4" bestFit="1" customWidth="1"/>
    <col min="14" max="14" width="19.109375" style="4" customWidth="1"/>
    <col min="15" max="16" width="11.6640625" style="4" bestFit="1" customWidth="1"/>
    <col min="17" max="19" width="11.88671875" style="4" bestFit="1" customWidth="1"/>
    <col min="20" max="20" width="12" style="4" bestFit="1" customWidth="1"/>
    <col min="21" max="21" width="10" style="4" customWidth="1"/>
    <col min="22" max="22" width="10.44140625" style="4" customWidth="1"/>
    <col min="23" max="23" width="11.6640625" style="4" bestFit="1" customWidth="1"/>
    <col min="24" max="24" width="11.5546875" style="4" bestFit="1" customWidth="1"/>
    <col min="25" max="25" width="8.88671875" style="4"/>
    <col min="26" max="26" width="11.5546875" style="4" bestFit="1" customWidth="1"/>
    <col min="27" max="27" width="13.44140625" style="4" bestFit="1" customWidth="1"/>
    <col min="28" max="16384" width="8.88671875" style="4"/>
  </cols>
  <sheetData>
    <row r="1" spans="2:30" s="1" customFormat="1" ht="13.95" customHeight="1" x14ac:dyDescent="0.25">
      <c r="B1" s="52" t="s">
        <v>15</v>
      </c>
      <c r="C1" s="52"/>
      <c r="D1" s="52"/>
      <c r="E1" s="52"/>
      <c r="F1" s="52"/>
      <c r="G1" s="52"/>
      <c r="H1" s="52"/>
      <c r="I1" s="52"/>
      <c r="J1" s="52"/>
      <c r="K1" s="52"/>
      <c r="L1" s="52"/>
      <c r="M1" s="53"/>
      <c r="N1" s="53"/>
      <c r="O1" s="53"/>
      <c r="P1" s="53"/>
    </row>
    <row r="2" spans="2:30" s="1" customFormat="1" ht="13.95" customHeight="1" x14ac:dyDescent="0.25">
      <c r="B2" s="52"/>
      <c r="C2" s="52"/>
      <c r="D2" s="52"/>
      <c r="E2" s="52"/>
      <c r="F2" s="52"/>
      <c r="G2" s="52"/>
      <c r="H2" s="52"/>
      <c r="I2" s="52"/>
      <c r="J2" s="52"/>
      <c r="K2" s="52"/>
      <c r="L2" s="52"/>
      <c r="M2" s="53"/>
      <c r="N2" s="53"/>
      <c r="O2" s="53"/>
      <c r="P2" s="53"/>
    </row>
    <row r="3" spans="2:30" s="2" customFormat="1" x14ac:dyDescent="0.25">
      <c r="J3" s="3"/>
      <c r="K3" s="10"/>
      <c r="L3" s="10"/>
      <c r="M3" s="11"/>
    </row>
    <row r="4" spans="2:30" x14ac:dyDescent="0.25">
      <c r="B4" s="7"/>
      <c r="C4" s="7"/>
      <c r="D4" s="7"/>
      <c r="E4" s="7"/>
      <c r="F4" s="7"/>
      <c r="G4" s="7"/>
      <c r="H4" s="7"/>
      <c r="I4" s="7"/>
      <c r="J4" s="7"/>
      <c r="K4" s="7"/>
      <c r="L4" s="7"/>
    </row>
    <row r="5" spans="2:30" ht="15" customHeight="1" x14ac:dyDescent="0.25">
      <c r="B5" s="54" t="s">
        <v>16</v>
      </c>
      <c r="C5" s="54"/>
      <c r="D5" s="54"/>
      <c r="E5" s="54"/>
      <c r="F5" s="54"/>
      <c r="G5" s="54"/>
      <c r="H5" s="54"/>
      <c r="I5" s="54"/>
      <c r="J5" s="54"/>
      <c r="K5" s="54"/>
      <c r="L5" s="54"/>
    </row>
    <row r="6" spans="2:30" ht="15" customHeight="1" x14ac:dyDescent="0.25">
      <c r="B6" s="55" t="s">
        <v>48</v>
      </c>
      <c r="C6" s="55"/>
      <c r="D6" s="55"/>
      <c r="E6" s="55"/>
      <c r="F6" s="55"/>
      <c r="G6" s="55"/>
      <c r="H6" s="55"/>
      <c r="I6" s="55"/>
      <c r="J6" s="55"/>
      <c r="K6" s="55"/>
      <c r="L6" s="55"/>
    </row>
    <row r="7" spans="2:30" ht="15" customHeight="1" x14ac:dyDescent="0.25">
      <c r="B7" s="56"/>
      <c r="C7" s="56"/>
      <c r="D7" s="56"/>
      <c r="E7" s="56"/>
      <c r="F7" s="56"/>
      <c r="G7" s="56"/>
      <c r="H7" s="56"/>
      <c r="I7" s="56"/>
      <c r="J7" s="56"/>
      <c r="K7" s="56"/>
      <c r="L7" s="56"/>
      <c r="M7" s="5"/>
    </row>
    <row r="8" spans="2:30" ht="15" customHeight="1" x14ac:dyDescent="0.25">
      <c r="B8" s="56"/>
      <c r="C8" s="56"/>
      <c r="D8" s="56"/>
      <c r="E8" s="56"/>
      <c r="F8" s="56"/>
      <c r="G8" s="56"/>
      <c r="H8" s="56"/>
      <c r="I8" s="56"/>
      <c r="J8" s="56"/>
      <c r="K8" s="56"/>
      <c r="L8" s="56"/>
      <c r="M8" s="5"/>
      <c r="N8" s="15"/>
    </row>
    <row r="9" spans="2:30" ht="15" customHeight="1" x14ac:dyDescent="0.25">
      <c r="B9" s="56"/>
      <c r="C9" s="56"/>
      <c r="D9" s="56"/>
      <c r="E9" s="56"/>
      <c r="F9" s="56"/>
      <c r="G9" s="56"/>
      <c r="H9" s="56"/>
      <c r="I9" s="56"/>
      <c r="J9" s="56"/>
      <c r="K9" s="56"/>
      <c r="L9" s="56"/>
      <c r="M9" s="5"/>
      <c r="N9" s="15"/>
    </row>
    <row r="10" spans="2:30" ht="15" customHeight="1" x14ac:dyDescent="0.25">
      <c r="B10" s="12"/>
      <c r="C10" s="12"/>
      <c r="D10" s="12"/>
      <c r="E10" s="12"/>
      <c r="F10" s="12"/>
      <c r="G10" s="12"/>
      <c r="H10" s="12"/>
      <c r="I10" s="12"/>
      <c r="J10" s="12"/>
      <c r="K10" s="12"/>
      <c r="L10" s="12"/>
      <c r="M10" s="5"/>
      <c r="N10" s="15"/>
      <c r="O10" s="5"/>
      <c r="P10" s="5"/>
      <c r="Q10" s="5"/>
      <c r="R10" s="5"/>
      <c r="S10" s="5"/>
      <c r="T10" s="5"/>
      <c r="U10" s="5"/>
      <c r="V10" s="5"/>
      <c r="W10" s="5"/>
      <c r="X10" s="5"/>
      <c r="Y10" s="5"/>
      <c r="Z10" s="5"/>
      <c r="AA10" s="5"/>
      <c r="AB10" s="5"/>
      <c r="AC10" s="5"/>
      <c r="AD10" s="5"/>
    </row>
    <row r="11" spans="2:30" ht="15" customHeight="1" x14ac:dyDescent="0.25">
      <c r="B11" s="14" t="s">
        <v>12</v>
      </c>
      <c r="C11" s="56" t="str">
        <f ca="1">INDEX(H24:H9946,MATCH(B21,C24:C9946,0))</f>
        <v>You deposit $20 thousand in your Citigroup bank account today. A year from today (and for the next few years thereafter at one year increments), you deposit $2 thousand, withdraw $1 thousand, withdraw $4 thousand, and deposit $4 thousand. What is the balance in your account immediately after your last transaction? Assume the bank pays interest of 3.72% annually.</v>
      </c>
      <c r="D11" s="56"/>
      <c r="E11" s="56"/>
      <c r="F11" s="56"/>
      <c r="G11" s="56"/>
      <c r="H11" s="56"/>
      <c r="I11" s="56"/>
      <c r="J11" s="56"/>
      <c r="K11" s="56"/>
      <c r="L11" s="56"/>
      <c r="M11" s="5"/>
      <c r="N11" s="15"/>
      <c r="O11" s="5"/>
      <c r="P11" s="5"/>
      <c r="Q11" s="5"/>
      <c r="R11" s="5"/>
      <c r="S11" s="5"/>
      <c r="T11" s="5"/>
      <c r="U11" s="5"/>
      <c r="V11" s="5"/>
      <c r="W11" s="5"/>
      <c r="X11" s="5"/>
      <c r="Y11" s="5"/>
      <c r="Z11" s="5"/>
      <c r="AA11" s="5"/>
      <c r="AB11" s="5"/>
      <c r="AC11" s="5"/>
      <c r="AD11" s="5"/>
    </row>
    <row r="12" spans="2:30" ht="15" customHeight="1" x14ac:dyDescent="0.25">
      <c r="B12" s="14"/>
      <c r="C12" s="56"/>
      <c r="D12" s="56"/>
      <c r="E12" s="56"/>
      <c r="F12" s="56"/>
      <c r="G12" s="56"/>
      <c r="H12" s="56"/>
      <c r="I12" s="56"/>
      <c r="J12" s="56"/>
      <c r="K12" s="56"/>
      <c r="L12" s="56"/>
      <c r="M12" s="5"/>
      <c r="N12" s="15"/>
      <c r="O12" s="5"/>
      <c r="P12" s="5"/>
      <c r="Q12" s="5"/>
      <c r="R12" s="5"/>
      <c r="S12" s="5"/>
      <c r="T12" s="5"/>
      <c r="U12" s="5"/>
      <c r="V12" s="5"/>
      <c r="W12" s="5"/>
      <c r="X12" s="5"/>
      <c r="Y12" s="5"/>
      <c r="Z12" s="5"/>
      <c r="AA12" s="5"/>
      <c r="AB12" s="5"/>
      <c r="AC12" s="5"/>
      <c r="AD12" s="5"/>
    </row>
    <row r="13" spans="2:30" ht="15" customHeight="1" x14ac:dyDescent="0.25">
      <c r="B13" s="14"/>
      <c r="C13" s="56"/>
      <c r="D13" s="56"/>
      <c r="E13" s="56"/>
      <c r="F13" s="56"/>
      <c r="G13" s="56"/>
      <c r="H13" s="56"/>
      <c r="I13" s="56"/>
      <c r="J13" s="56"/>
      <c r="K13" s="56"/>
      <c r="L13" s="56"/>
      <c r="M13" s="5"/>
      <c r="N13" s="15"/>
      <c r="O13" s="5"/>
      <c r="P13" s="5"/>
      <c r="Q13" s="5"/>
      <c r="R13" s="5"/>
      <c r="S13" s="5"/>
      <c r="T13" s="5"/>
      <c r="U13" s="5"/>
      <c r="V13" s="5"/>
      <c r="W13" s="5"/>
      <c r="X13" s="5"/>
      <c r="Y13" s="5"/>
      <c r="Z13" s="5"/>
      <c r="AA13" s="5"/>
      <c r="AB13" s="5"/>
      <c r="AC13" s="5"/>
      <c r="AD13" s="5"/>
    </row>
    <row r="14" spans="2:30" ht="15" customHeight="1" x14ac:dyDescent="0.25">
      <c r="B14" s="14"/>
      <c r="C14" s="56"/>
      <c r="D14" s="56"/>
      <c r="E14" s="56"/>
      <c r="F14" s="56"/>
      <c r="G14" s="56"/>
      <c r="H14" s="56"/>
      <c r="I14" s="56"/>
      <c r="J14" s="56"/>
      <c r="K14" s="56"/>
      <c r="L14" s="56"/>
      <c r="M14" s="5"/>
      <c r="N14" s="15"/>
      <c r="O14" s="5"/>
      <c r="P14" s="5"/>
      <c r="Q14" s="5"/>
      <c r="R14" s="5"/>
      <c r="S14" s="5"/>
      <c r="T14" s="5"/>
      <c r="U14" s="5"/>
      <c r="V14" s="5"/>
      <c r="W14" s="5"/>
      <c r="X14" s="5"/>
      <c r="Y14" s="5"/>
      <c r="Z14" s="5"/>
      <c r="AA14" s="5"/>
      <c r="AB14" s="5"/>
      <c r="AC14" s="5"/>
      <c r="AD14" s="5"/>
    </row>
    <row r="15" spans="2:30" ht="15" customHeight="1" x14ac:dyDescent="0.25">
      <c r="B15" s="14" t="s">
        <v>13</v>
      </c>
      <c r="C15" s="57" t="str">
        <f ca="1">INDEX(G24:G9950,MATCH(B21,C24:C9950,0))</f>
        <v>$24.1532 thousand</v>
      </c>
      <c r="D15" s="57"/>
      <c r="E15" s="57"/>
      <c r="F15" s="57"/>
      <c r="G15" s="57"/>
      <c r="H15" s="57"/>
      <c r="I15" s="57"/>
      <c r="J15" s="57"/>
      <c r="K15" s="57"/>
      <c r="L15" s="57"/>
      <c r="M15" s="5"/>
      <c r="N15" s="15"/>
      <c r="O15" s="5"/>
      <c r="P15" s="5"/>
      <c r="Q15" s="5"/>
      <c r="R15" s="5"/>
      <c r="S15" s="5"/>
      <c r="T15" s="5"/>
      <c r="U15" s="5"/>
      <c r="V15" s="5"/>
      <c r="W15" s="5"/>
      <c r="X15" s="5"/>
      <c r="Y15" s="5"/>
      <c r="Z15" s="5"/>
      <c r="AA15" s="5"/>
      <c r="AB15" s="5"/>
      <c r="AC15" s="5"/>
      <c r="AD15" s="5"/>
    </row>
    <row r="16" spans="2:30" ht="15" customHeight="1" x14ac:dyDescent="0.25">
      <c r="B16" s="13"/>
      <c r="C16" s="13"/>
      <c r="D16" s="8"/>
      <c r="E16" s="8"/>
      <c r="F16" s="8"/>
      <c r="G16" s="8"/>
      <c r="H16" s="8"/>
      <c r="I16" s="8"/>
      <c r="J16" s="8"/>
      <c r="K16" s="8"/>
      <c r="L16" s="8"/>
      <c r="N16" s="15"/>
      <c r="P16" s="5"/>
      <c r="Q16" s="5"/>
      <c r="R16" s="5"/>
      <c r="S16" s="5"/>
      <c r="T16" s="5"/>
      <c r="U16" s="5"/>
      <c r="V16" s="5"/>
      <c r="W16" s="5"/>
      <c r="X16" s="5"/>
      <c r="Y16" s="5"/>
      <c r="Z16" s="5"/>
      <c r="AC16" s="5"/>
      <c r="AD16" s="5"/>
    </row>
    <row r="17" spans="1:30" ht="15" customHeight="1" x14ac:dyDescent="0.25">
      <c r="A17" s="6"/>
      <c r="B17" s="9" t="s">
        <v>0</v>
      </c>
      <c r="C17" s="9"/>
      <c r="D17" s="7"/>
      <c r="E17" s="7"/>
      <c r="F17" s="7"/>
      <c r="G17" s="7"/>
      <c r="H17" s="7"/>
      <c r="I17" s="7"/>
      <c r="J17" s="7"/>
      <c r="K17" s="51" t="s">
        <v>1</v>
      </c>
      <c r="L17" s="51"/>
      <c r="N17" s="15"/>
      <c r="O17" s="5"/>
      <c r="P17" s="5"/>
      <c r="Q17" s="5"/>
      <c r="R17" s="5"/>
      <c r="S17" s="5"/>
      <c r="T17" s="5"/>
      <c r="U17" s="5"/>
      <c r="V17" s="5"/>
      <c r="W17" s="5"/>
      <c r="X17" s="5"/>
      <c r="Y17" s="5"/>
      <c r="Z17" s="5"/>
      <c r="AA17" s="5"/>
      <c r="AB17" s="5"/>
      <c r="AC17" s="5"/>
      <c r="AD17" s="5"/>
    </row>
    <row r="18" spans="1:30" x14ac:dyDescent="0.25">
      <c r="B18" s="9"/>
      <c r="C18" s="9"/>
      <c r="D18" s="7"/>
      <c r="E18" s="7"/>
      <c r="F18" s="7"/>
      <c r="G18" s="7"/>
      <c r="H18" s="7"/>
      <c r="I18" s="7"/>
      <c r="J18" s="7"/>
      <c r="K18" s="7"/>
      <c r="L18" s="7"/>
    </row>
    <row r="19" spans="1:30" x14ac:dyDescent="0.25">
      <c r="B19" s="9"/>
      <c r="C19" s="9"/>
    </row>
    <row r="20" spans="1:30" s="5" customFormat="1" x14ac:dyDescent="0.25">
      <c r="B20" s="16" t="s">
        <v>14</v>
      </c>
      <c r="C20" s="17"/>
      <c r="D20" s="18"/>
      <c r="E20" s="18"/>
      <c r="F20" s="17"/>
      <c r="G20" s="18"/>
      <c r="H20" s="18"/>
      <c r="I20" s="18"/>
      <c r="J20" s="18"/>
      <c r="K20" s="18"/>
      <c r="L20" s="18"/>
      <c r="M20" s="18"/>
      <c r="N20" s="18"/>
    </row>
    <row r="21" spans="1:30" s="5" customFormat="1" x14ac:dyDescent="0.25">
      <c r="B21" s="19">
        <f ca="1">RANDBETWEEN(1,16)</f>
        <v>3</v>
      </c>
      <c r="C21" s="17"/>
      <c r="D21" s="16" t="s">
        <v>2</v>
      </c>
      <c r="E21" s="18"/>
      <c r="F21" s="17"/>
      <c r="G21" s="18"/>
      <c r="H21" s="18"/>
      <c r="I21" s="18"/>
      <c r="J21" s="18"/>
      <c r="K21" s="18"/>
      <c r="L21" s="18"/>
      <c r="M21" s="18"/>
      <c r="N21" s="18"/>
      <c r="O21" s="18"/>
    </row>
    <row r="22" spans="1:30" s="5" customFormat="1" x14ac:dyDescent="0.25">
      <c r="B22" s="18"/>
      <c r="C22" s="17"/>
      <c r="D22" s="17"/>
      <c r="E22" s="18"/>
      <c r="F22" s="17"/>
      <c r="G22" s="18"/>
      <c r="H22" s="18"/>
      <c r="I22" s="18"/>
      <c r="J22" s="18"/>
      <c r="K22" s="18"/>
      <c r="L22" s="18"/>
      <c r="M22" s="18"/>
      <c r="N22" s="18"/>
      <c r="O22" s="18"/>
    </row>
    <row r="23" spans="1:30" s="5" customFormat="1" x14ac:dyDescent="0.25">
      <c r="B23" s="18"/>
      <c r="C23" s="17"/>
      <c r="D23" s="18"/>
      <c r="E23" s="20" t="s">
        <v>3</v>
      </c>
      <c r="F23" s="20" t="s">
        <v>4</v>
      </c>
      <c r="G23" s="21" t="s">
        <v>5</v>
      </c>
      <c r="H23" s="21" t="s">
        <v>6</v>
      </c>
      <c r="I23" s="18"/>
      <c r="J23" s="18"/>
      <c r="K23" s="18"/>
      <c r="L23" s="18"/>
      <c r="M23" s="18"/>
      <c r="N23" s="18"/>
      <c r="O23" s="18"/>
    </row>
    <row r="24" spans="1:30" s="5" customFormat="1" ht="15" customHeight="1" x14ac:dyDescent="0.25">
      <c r="B24" s="18"/>
      <c r="C24" s="17">
        <v>1</v>
      </c>
      <c r="D24" s="18" t="s">
        <v>17</v>
      </c>
      <c r="E24" s="22" t="str">
        <f ca="1">CHOOSE(RANDBETWEEN(1,8),"quarterback","wide receiver","middle linebacker", "free safety", "offensive guard","running back","defensive end","defensive tackle")</f>
        <v>defensive end</v>
      </c>
      <c r="F24" s="23" t="s">
        <v>21</v>
      </c>
      <c r="G24" s="24" t="str">
        <f ca="1">"$"&amp;ROUND(E28,4)&amp;" million"</f>
        <v>$22.3546 million</v>
      </c>
      <c r="H24" s="50" t="str">
        <f ca="1">"A "&amp;E24&amp;" for the "&amp;E25&amp;" just signed a $"&amp;E27&amp;" million contract which includes a signing bonus of $"&amp;E30&amp;" million to be received today, then payments of $"&amp;E31&amp;", $"&amp;E32&amp;", and $"&amp;E33&amp;" million to be received beginning in one year and the two years thereafter. Assuming a discount rate of "&amp;TEXT(E29,"##.0#%")&amp;" per year, what is this package actually worth?"</f>
        <v>A defensive end for the New England Patriots just signed a $27 million contract which includes a signing bonus of $4 million to be received today, then payments of $3, $8, and $12 million to be received beginning in one year and the two years thereafter. Assuming a discount rate of 10.0% per year, what is this package actually worth?</v>
      </c>
      <c r="I24" s="50"/>
      <c r="J24" s="50"/>
      <c r="K24" s="50"/>
      <c r="L24" s="50"/>
      <c r="M24" s="25"/>
      <c r="N24" s="18"/>
      <c r="O24" s="18"/>
    </row>
    <row r="25" spans="1:30" s="5" customFormat="1" x14ac:dyDescent="0.25">
      <c r="B25" s="18"/>
      <c r="C25" s="17"/>
      <c r="D25" s="18" t="s">
        <v>18</v>
      </c>
      <c r="E25" s="23" t="str">
        <f ca="1">CHOOSE(RANDBETWEEN(1,7),"New Orleans Saints", "Washington Commanders","Cincinnati Bengals", "Carolina Panthers","Pittsburgh Steelers","New York Giants", "New England Patriots")</f>
        <v>New England Patriots</v>
      </c>
      <c r="F25" s="17"/>
      <c r="G25" s="18"/>
      <c r="H25" s="50"/>
      <c r="I25" s="50"/>
      <c r="J25" s="50"/>
      <c r="K25" s="50"/>
      <c r="L25" s="50"/>
      <c r="M25" s="25"/>
      <c r="N25" s="18"/>
      <c r="O25" s="18"/>
    </row>
    <row r="26" spans="1:30" s="5" customFormat="1" x14ac:dyDescent="0.25">
      <c r="B26" s="18"/>
      <c r="C26" s="17"/>
      <c r="D26" s="18" t="s">
        <v>7</v>
      </c>
      <c r="E26" s="26">
        <v>3</v>
      </c>
      <c r="F26" s="17"/>
      <c r="G26" s="18"/>
      <c r="H26" s="50"/>
      <c r="I26" s="50"/>
      <c r="J26" s="50"/>
      <c r="K26" s="50"/>
      <c r="L26" s="50"/>
      <c r="M26" s="25"/>
      <c r="N26" s="18"/>
      <c r="O26" s="18"/>
    </row>
    <row r="27" spans="1:30" s="5" customFormat="1" x14ac:dyDescent="0.25">
      <c r="B27" s="18"/>
      <c r="C27" s="17"/>
      <c r="D27" s="18" t="s">
        <v>20</v>
      </c>
      <c r="E27" s="26">
        <f ca="1">SUM(E30:E33)</f>
        <v>27</v>
      </c>
      <c r="F27" s="17"/>
      <c r="G27" s="24"/>
      <c r="H27" s="50"/>
      <c r="I27" s="50"/>
      <c r="J27" s="50"/>
      <c r="K27" s="50"/>
      <c r="L27" s="50"/>
      <c r="M27" s="25"/>
      <c r="N27" s="18"/>
      <c r="O27" s="18"/>
    </row>
    <row r="28" spans="1:30" s="5" customFormat="1" x14ac:dyDescent="0.25">
      <c r="B28" s="18"/>
      <c r="C28" s="17"/>
      <c r="D28" s="18" t="s">
        <v>8</v>
      </c>
      <c r="E28" s="26">
        <f ca="1">NPV(E29,E30,E31,E32,E33)*(1+E29)</f>
        <v>22.35462058602554</v>
      </c>
      <c r="F28" s="17"/>
      <c r="G28" s="18"/>
      <c r="H28" s="50"/>
      <c r="I28" s="50"/>
      <c r="J28" s="50"/>
      <c r="K28" s="50"/>
      <c r="L28" s="50"/>
      <c r="M28" s="25"/>
      <c r="N28" s="18"/>
      <c r="O28" s="18"/>
    </row>
    <row r="29" spans="1:30" s="5" customFormat="1" x14ac:dyDescent="0.25">
      <c r="B29" s="18"/>
      <c r="C29" s="17"/>
      <c r="D29" s="18" t="s">
        <v>9</v>
      </c>
      <c r="E29" s="26">
        <f ca="1">RANDBETWEEN(8,15)/100</f>
        <v>0.1</v>
      </c>
      <c r="F29" s="17"/>
      <c r="G29" s="18"/>
      <c r="H29" s="50"/>
      <c r="I29" s="50"/>
      <c r="J29" s="50"/>
      <c r="K29" s="50"/>
      <c r="L29" s="50"/>
      <c r="M29" s="25"/>
      <c r="N29" s="18"/>
      <c r="O29" s="18"/>
    </row>
    <row r="30" spans="1:30" s="5" customFormat="1" x14ac:dyDescent="0.25">
      <c r="B30" s="18"/>
      <c r="C30" s="17"/>
      <c r="D30" s="18" t="s">
        <v>19</v>
      </c>
      <c r="E30" s="27">
        <f ca="1">RANDBETWEEN(2,4)</f>
        <v>4</v>
      </c>
      <c r="F30" s="17"/>
      <c r="G30" s="18"/>
      <c r="H30" s="28"/>
      <c r="I30" s="28"/>
      <c r="J30" s="18"/>
      <c r="K30" s="18"/>
      <c r="L30" s="18"/>
      <c r="M30" s="18"/>
      <c r="N30" s="18"/>
      <c r="O30" s="18"/>
    </row>
    <row r="31" spans="1:30" s="5" customFormat="1" x14ac:dyDescent="0.25">
      <c r="B31" s="18"/>
      <c r="C31" s="17"/>
      <c r="D31" s="18" t="s">
        <v>22</v>
      </c>
      <c r="E31" s="27">
        <f ca="1">RANDBETWEEN(3,5)</f>
        <v>3</v>
      </c>
      <c r="F31" s="17"/>
      <c r="G31" s="18"/>
      <c r="H31" s="28"/>
      <c r="I31" s="28"/>
      <c r="J31" s="18"/>
      <c r="K31" s="18"/>
      <c r="L31" s="18"/>
      <c r="M31" s="18"/>
      <c r="N31" s="18"/>
      <c r="O31" s="18"/>
    </row>
    <row r="32" spans="1:30" s="5" customFormat="1" x14ac:dyDescent="0.25">
      <c r="B32" s="18"/>
      <c r="C32" s="17"/>
      <c r="D32" s="18" t="s">
        <v>23</v>
      </c>
      <c r="E32" s="27">
        <f ca="1">RANDBETWEEN(6,8)</f>
        <v>8</v>
      </c>
      <c r="F32" s="17"/>
      <c r="G32" s="18"/>
      <c r="H32" s="28"/>
      <c r="I32" s="28"/>
      <c r="J32" s="18"/>
      <c r="K32" s="18"/>
      <c r="L32" s="18"/>
      <c r="M32" s="18"/>
      <c r="N32" s="18"/>
      <c r="O32" s="18"/>
    </row>
    <row r="33" spans="2:15" s="5" customFormat="1" x14ac:dyDescent="0.25">
      <c r="B33" s="18"/>
      <c r="C33" s="17"/>
      <c r="D33" s="18" t="s">
        <v>24</v>
      </c>
      <c r="E33" s="27">
        <f ca="1">RANDBETWEEN(10,12)</f>
        <v>12</v>
      </c>
      <c r="F33" s="17"/>
      <c r="G33" s="18"/>
      <c r="H33" s="28"/>
      <c r="I33" s="28"/>
      <c r="J33" s="18"/>
      <c r="K33" s="18"/>
      <c r="L33" s="18"/>
      <c r="M33" s="18"/>
      <c r="N33" s="18"/>
      <c r="O33" s="18"/>
    </row>
    <row r="34" spans="2:15" s="5" customFormat="1" x14ac:dyDescent="0.25">
      <c r="B34" s="18"/>
      <c r="C34" s="17"/>
      <c r="D34" s="18"/>
      <c r="E34" s="18"/>
      <c r="F34" s="17"/>
      <c r="G34" s="18"/>
      <c r="H34" s="28"/>
      <c r="I34" s="28"/>
      <c r="J34" s="18"/>
      <c r="K34" s="18"/>
      <c r="L34" s="18"/>
      <c r="M34" s="18"/>
      <c r="N34" s="18"/>
      <c r="O34" s="18"/>
    </row>
    <row r="35" spans="2:15" s="5" customFormat="1" x14ac:dyDescent="0.25">
      <c r="B35" s="18"/>
      <c r="C35" s="17"/>
      <c r="D35" s="18"/>
      <c r="E35" s="26"/>
      <c r="F35" s="17"/>
      <c r="G35" s="18"/>
      <c r="H35" s="18"/>
      <c r="I35" s="18"/>
      <c r="J35" s="18"/>
      <c r="K35" s="18"/>
      <c r="L35" s="18"/>
      <c r="M35" s="18"/>
      <c r="N35" s="18"/>
      <c r="O35" s="18"/>
    </row>
    <row r="36" spans="2:15" s="5" customFormat="1" x14ac:dyDescent="0.25">
      <c r="B36" s="18"/>
      <c r="C36" s="17"/>
      <c r="D36" s="18"/>
      <c r="E36" s="27"/>
      <c r="F36" s="17"/>
      <c r="G36" s="18"/>
      <c r="H36" s="18"/>
      <c r="I36" s="18"/>
      <c r="J36" s="18"/>
      <c r="K36" s="18"/>
      <c r="L36" s="18"/>
      <c r="M36" s="18"/>
      <c r="N36" s="18"/>
      <c r="O36" s="18"/>
    </row>
    <row r="37" spans="2:15" s="5" customFormat="1" x14ac:dyDescent="0.25">
      <c r="B37" s="18"/>
      <c r="C37" s="17"/>
      <c r="D37" s="18"/>
      <c r="E37" s="20" t="s">
        <v>3</v>
      </c>
      <c r="F37" s="20" t="s">
        <v>4</v>
      </c>
      <c r="G37" s="21" t="s">
        <v>5</v>
      </c>
      <c r="H37" s="21" t="s">
        <v>6</v>
      </c>
      <c r="I37" s="18"/>
      <c r="J37" s="18"/>
      <c r="K37" s="18"/>
      <c r="L37" s="18"/>
      <c r="M37" s="18"/>
      <c r="N37" s="18"/>
      <c r="O37" s="18"/>
    </row>
    <row r="38" spans="2:15" s="5" customFormat="1" ht="15" customHeight="1" x14ac:dyDescent="0.25">
      <c r="B38" s="18"/>
      <c r="C38" s="17">
        <v>2</v>
      </c>
      <c r="D38" s="18" t="s">
        <v>17</v>
      </c>
      <c r="E38" s="22" t="str">
        <f ca="1">CHOOSE(RANDBETWEEN(1,8),"quarterback","wide receiver","middle linebacker", "free safety", "offensive guard","running back","defensive end","defensive tackle")</f>
        <v>free safety</v>
      </c>
      <c r="F38" s="23" t="s">
        <v>21</v>
      </c>
      <c r="G38" s="24" t="str">
        <f ca="1">"$"&amp;ROUND(E42,4)&amp;" million"</f>
        <v>$32.85 million</v>
      </c>
      <c r="H38" s="50" t="str">
        <f ca="1">"A "&amp;E38&amp;" for the "&amp;E39&amp;" just signed a contract totaling $"&amp;E41&amp;" million, including a signing bonus of $"&amp;E44&amp;" million to be received today, then payments of $"&amp;E45&amp;", $"&amp;E46&amp;", $"&amp;E47&amp;", and $"&amp;E48&amp;" million to be received for the next four years. Assuming a discount rate of "&amp;TEXT(E43,"##.0#%")&amp;" per year, what is this package actually worth?"</f>
        <v>A free safety for the Pittsburgh Steelers just signed a contract totaling $40 million, including a signing bonus of $4 million to be received today, then payments of $4, $8, $11, and $13 million to be received for the next four years. Assuming a discount rate of 8.0% per year, what is this package actually worth?</v>
      </c>
      <c r="I38" s="50"/>
      <c r="J38" s="50"/>
      <c r="K38" s="50"/>
      <c r="L38" s="50"/>
      <c r="M38" s="50"/>
      <c r="N38" s="18"/>
      <c r="O38" s="18"/>
    </row>
    <row r="39" spans="2:15" s="5" customFormat="1" x14ac:dyDescent="0.25">
      <c r="B39" s="18"/>
      <c r="C39" s="17"/>
      <c r="D39" s="18" t="s">
        <v>18</v>
      </c>
      <c r="E39" s="23" t="str">
        <f ca="1">CHOOSE(RANDBETWEEN(1,7),"New Orleans Saints", "Washington Commanders","Cincinnati Bengals", "Carolina Panthers","Pittsburgh Steelers","New York Giants", "New England Patriots")</f>
        <v>Pittsburgh Steelers</v>
      </c>
      <c r="F39" s="17"/>
      <c r="G39" s="18"/>
      <c r="H39" s="50"/>
      <c r="I39" s="50"/>
      <c r="J39" s="50"/>
      <c r="K39" s="50"/>
      <c r="L39" s="50"/>
      <c r="M39" s="50"/>
      <c r="N39" s="18"/>
      <c r="O39" s="18"/>
    </row>
    <row r="40" spans="2:15" s="5" customFormat="1" x14ac:dyDescent="0.25">
      <c r="B40" s="18"/>
      <c r="C40" s="17"/>
      <c r="D40" s="18" t="s">
        <v>7</v>
      </c>
      <c r="E40" s="26">
        <v>4</v>
      </c>
      <c r="F40" s="17"/>
      <c r="G40" s="18"/>
      <c r="H40" s="50"/>
      <c r="I40" s="50"/>
      <c r="J40" s="50"/>
      <c r="K40" s="50"/>
      <c r="L40" s="50"/>
      <c r="M40" s="50"/>
      <c r="N40" s="18"/>
      <c r="O40" s="18"/>
    </row>
    <row r="41" spans="2:15" s="5" customFormat="1" x14ac:dyDescent="0.25">
      <c r="B41" s="18"/>
      <c r="C41" s="17"/>
      <c r="D41" s="18" t="s">
        <v>20</v>
      </c>
      <c r="E41" s="26">
        <f ca="1">SUM(E44:E48)</f>
        <v>40</v>
      </c>
      <c r="F41" s="17"/>
      <c r="G41" s="24"/>
      <c r="H41" s="50"/>
      <c r="I41" s="50"/>
      <c r="J41" s="50"/>
      <c r="K41" s="50"/>
      <c r="L41" s="50"/>
      <c r="M41" s="50"/>
      <c r="N41" s="18"/>
      <c r="O41" s="18"/>
    </row>
    <row r="42" spans="2:15" s="5" customFormat="1" x14ac:dyDescent="0.25">
      <c r="B42" s="18"/>
      <c r="C42" s="17"/>
      <c r="D42" s="18" t="s">
        <v>8</v>
      </c>
      <c r="E42" s="26">
        <f ca="1">NPV(E43,E44,E45,E46,E47,E48)*(1+E43)</f>
        <v>32.849957003693724</v>
      </c>
      <c r="F42" s="17"/>
      <c r="G42" s="18"/>
      <c r="H42" s="50"/>
      <c r="I42" s="50"/>
      <c r="J42" s="50"/>
      <c r="K42" s="50"/>
      <c r="L42" s="50"/>
      <c r="M42" s="50"/>
      <c r="N42" s="18"/>
      <c r="O42" s="18"/>
    </row>
    <row r="43" spans="2:15" s="5" customFormat="1" x14ac:dyDescent="0.25">
      <c r="B43" s="18"/>
      <c r="C43" s="17"/>
      <c r="D43" s="18" t="s">
        <v>9</v>
      </c>
      <c r="E43" s="26">
        <f ca="1">RANDBETWEEN(8,15)/100</f>
        <v>0.08</v>
      </c>
      <c r="F43" s="17"/>
      <c r="G43" s="18"/>
      <c r="H43" s="50"/>
      <c r="I43" s="50"/>
      <c r="J43" s="50"/>
      <c r="K43" s="50"/>
      <c r="L43" s="50"/>
      <c r="M43" s="50"/>
      <c r="N43" s="18"/>
      <c r="O43" s="18"/>
    </row>
    <row r="44" spans="2:15" s="5" customFormat="1" x14ac:dyDescent="0.25">
      <c r="B44" s="18"/>
      <c r="C44" s="17"/>
      <c r="D44" s="18" t="s">
        <v>19</v>
      </c>
      <c r="E44" s="27">
        <f ca="1">RANDBETWEEN(2,5)</f>
        <v>4</v>
      </c>
      <c r="F44" s="29"/>
      <c r="G44" s="18"/>
      <c r="H44" s="50"/>
      <c r="I44" s="50"/>
      <c r="J44" s="50"/>
      <c r="K44" s="50"/>
      <c r="L44" s="50"/>
      <c r="M44" s="50"/>
      <c r="N44" s="18"/>
      <c r="O44" s="18"/>
    </row>
    <row r="45" spans="2:15" s="5" customFormat="1" x14ac:dyDescent="0.25">
      <c r="B45" s="18"/>
      <c r="C45" s="17"/>
      <c r="D45" s="18" t="s">
        <v>22</v>
      </c>
      <c r="E45" s="27">
        <f ca="1">RANDBETWEEN(3,5)</f>
        <v>4</v>
      </c>
      <c r="F45" s="17"/>
      <c r="G45" s="18"/>
      <c r="H45" s="28"/>
      <c r="I45" s="28"/>
      <c r="J45" s="18"/>
      <c r="K45" s="18"/>
      <c r="L45" s="18"/>
      <c r="M45" s="18"/>
      <c r="N45" s="18"/>
      <c r="O45" s="18"/>
    </row>
    <row r="46" spans="2:15" s="5" customFormat="1" x14ac:dyDescent="0.25">
      <c r="B46" s="18"/>
      <c r="C46" s="17"/>
      <c r="D46" s="18" t="s">
        <v>23</v>
      </c>
      <c r="E46" s="27">
        <f ca="1">RANDBETWEEN(6,8)</f>
        <v>8</v>
      </c>
      <c r="F46" s="17"/>
      <c r="G46" s="18"/>
      <c r="H46" s="28"/>
      <c r="I46" s="28"/>
      <c r="J46" s="18"/>
      <c r="K46" s="18"/>
      <c r="L46" s="18"/>
      <c r="M46" s="18"/>
      <c r="N46" s="18"/>
      <c r="O46" s="18"/>
    </row>
    <row r="47" spans="2:15" s="5" customFormat="1" x14ac:dyDescent="0.25">
      <c r="B47" s="18"/>
      <c r="C47" s="17"/>
      <c r="D47" s="18" t="s">
        <v>24</v>
      </c>
      <c r="E47" s="27">
        <f ca="1">RANDBETWEEN(10,12)</f>
        <v>11</v>
      </c>
      <c r="F47" s="17"/>
      <c r="G47" s="18"/>
      <c r="H47" s="28"/>
      <c r="I47" s="28"/>
      <c r="J47" s="18"/>
      <c r="K47" s="18"/>
      <c r="L47" s="18"/>
      <c r="M47" s="18"/>
      <c r="N47" s="18"/>
      <c r="O47" s="18"/>
    </row>
    <row r="48" spans="2:15" s="5" customFormat="1" x14ac:dyDescent="0.25">
      <c r="B48" s="18"/>
      <c r="C48" s="17"/>
      <c r="D48" s="18" t="s">
        <v>25</v>
      </c>
      <c r="E48" s="27">
        <f ca="1">RANDBETWEEN(13,15)</f>
        <v>13</v>
      </c>
      <c r="F48" s="17"/>
      <c r="G48" s="18"/>
      <c r="H48" s="28"/>
      <c r="I48" s="28"/>
      <c r="J48" s="18"/>
      <c r="K48" s="18"/>
      <c r="L48" s="18"/>
      <c r="M48" s="18"/>
      <c r="N48" s="18"/>
      <c r="O48" s="18"/>
    </row>
    <row r="49" spans="2:15" s="5" customFormat="1" x14ac:dyDescent="0.25">
      <c r="B49" s="18"/>
      <c r="C49" s="17"/>
      <c r="D49" s="18"/>
      <c r="E49" s="30"/>
      <c r="F49" s="17"/>
      <c r="G49" s="18"/>
      <c r="H49" s="18"/>
      <c r="I49" s="18"/>
      <c r="J49" s="18"/>
      <c r="K49" s="18"/>
      <c r="L49" s="18"/>
      <c r="M49" s="18"/>
      <c r="N49" s="18"/>
      <c r="O49" s="18"/>
    </row>
    <row r="50" spans="2:15" s="5" customFormat="1" x14ac:dyDescent="0.25">
      <c r="B50" s="18"/>
      <c r="C50" s="17"/>
      <c r="D50" s="18"/>
      <c r="E50" s="20"/>
      <c r="F50" s="20"/>
      <c r="G50" s="21"/>
      <c r="H50" s="21"/>
      <c r="I50" s="18"/>
      <c r="J50" s="18"/>
      <c r="K50" s="18"/>
      <c r="L50" s="18"/>
      <c r="M50" s="18"/>
      <c r="N50" s="18"/>
      <c r="O50" s="18"/>
    </row>
    <row r="51" spans="2:15" s="5" customFormat="1" ht="15" customHeight="1" x14ac:dyDescent="0.25">
      <c r="B51" s="18"/>
      <c r="D51" s="18"/>
      <c r="E51" s="20" t="s">
        <v>3</v>
      </c>
      <c r="F51" s="20" t="s">
        <v>4</v>
      </c>
      <c r="G51" s="21" t="s">
        <v>5</v>
      </c>
      <c r="H51" s="21" t="s">
        <v>6</v>
      </c>
      <c r="I51" s="18"/>
      <c r="J51" s="18"/>
      <c r="K51" s="18"/>
      <c r="L51" s="18"/>
      <c r="M51" s="18"/>
      <c r="N51" s="18"/>
      <c r="O51" s="18"/>
    </row>
    <row r="52" spans="2:15" s="5" customFormat="1" ht="15" customHeight="1" x14ac:dyDescent="0.25">
      <c r="B52" s="18"/>
      <c r="C52" s="17">
        <v>3</v>
      </c>
      <c r="D52" s="18" t="s">
        <v>17</v>
      </c>
      <c r="E52" s="22" t="str">
        <f ca="1">CHOOSE(RANDBETWEEN(1,8),"Truist bank","Bank of America","JPMorgan Chase", "Virginia Credit Union", "Iberia Bank","SunTrust Bank","Wells Fargo bank","Citigroup bank")</f>
        <v>Citigroup bank</v>
      </c>
      <c r="F52" s="23" t="s">
        <v>26</v>
      </c>
      <c r="G52" s="24" t="str">
        <f ca="1">"$"&amp;ROUND(E55,4)&amp;" thousand"</f>
        <v>$24.1532 thousand</v>
      </c>
      <c r="H52" s="50" t="str">
        <f ca="1">"You deposit $"&amp;E57&amp;" thousand in your "&amp;E52&amp;" account today. A year from today (and for the next few years thereafter at one year increments), you "&amp;F58&amp;" $"&amp;G58&amp;" thousand, "&amp;F59&amp;" $"&amp;G59&amp;" thousand, "&amp;F60&amp;" $"&amp;G60&amp;" thousand, and "&amp;F61&amp;" $"&amp;G61&amp;" thousand. What is the balance in your account immediately after your last transaction? Assume the bank pays interest of "&amp;TEXT(E56,"#.0#%")&amp;" annually."</f>
        <v>You deposit $20 thousand in your Citigroup bank account today. A year from today (and for the next few years thereafter at one year increments), you deposit $2 thousand, withdraw $1 thousand, withdraw $4 thousand, and deposit $4 thousand. What is the balance in your account immediately after your last transaction? Assume the bank pays interest of 3.72% annually.</v>
      </c>
      <c r="I52" s="50"/>
      <c r="J52" s="50"/>
      <c r="K52" s="50"/>
      <c r="L52" s="50"/>
      <c r="M52" s="50"/>
      <c r="N52" s="50"/>
      <c r="O52" s="18"/>
    </row>
    <row r="53" spans="2:15" s="5" customFormat="1" x14ac:dyDescent="0.25">
      <c r="B53" s="18"/>
      <c r="C53" s="17"/>
      <c r="D53" s="18" t="s">
        <v>7</v>
      </c>
      <c r="E53" s="26">
        <v>4</v>
      </c>
      <c r="F53" s="17"/>
      <c r="G53" s="18"/>
      <c r="H53" s="50"/>
      <c r="I53" s="50"/>
      <c r="J53" s="50"/>
      <c r="K53" s="50"/>
      <c r="L53" s="50"/>
      <c r="M53" s="50"/>
      <c r="N53" s="50"/>
      <c r="O53" s="18"/>
    </row>
    <row r="54" spans="2:15" s="5" customFormat="1" x14ac:dyDescent="0.25">
      <c r="B54" s="18"/>
      <c r="C54" s="17"/>
      <c r="D54" s="18" t="s">
        <v>20</v>
      </c>
      <c r="E54" s="26">
        <f ca="1">SUM(E57:E61)</f>
        <v>21</v>
      </c>
      <c r="F54" s="17"/>
      <c r="G54" s="24"/>
      <c r="H54" s="50"/>
      <c r="I54" s="50"/>
      <c r="J54" s="50"/>
      <c r="K54" s="50"/>
      <c r="L54" s="50"/>
      <c r="M54" s="50"/>
      <c r="N54" s="50"/>
      <c r="O54" s="18"/>
    </row>
    <row r="55" spans="2:15" s="5" customFormat="1" x14ac:dyDescent="0.25">
      <c r="B55" s="18"/>
      <c r="C55" s="17"/>
      <c r="D55" s="18" t="s">
        <v>10</v>
      </c>
      <c r="E55" s="26">
        <f ca="1">(E57*((1+E56)^4))+(E58*((1+E56)^3))+(E59*((1+E56)^2))+(E60*((1+E56)^1))+(E61*((1+E56)^0))</f>
        <v>24.153239565798899</v>
      </c>
      <c r="F55" s="17"/>
      <c r="G55" s="18"/>
      <c r="H55" s="50"/>
      <c r="I55" s="50"/>
      <c r="J55" s="50"/>
      <c r="K55" s="50"/>
      <c r="L55" s="50"/>
      <c r="M55" s="50"/>
      <c r="N55" s="50"/>
      <c r="O55" s="18"/>
    </row>
    <row r="56" spans="2:15" s="5" customFormat="1" x14ac:dyDescent="0.25">
      <c r="B56" s="18"/>
      <c r="C56" s="17"/>
      <c r="D56" s="18" t="s">
        <v>9</v>
      </c>
      <c r="E56" s="31">
        <f ca="1">RANDBETWEEN(300,500)/10000</f>
        <v>3.7199999999999997E-2</v>
      </c>
      <c r="F56" s="17"/>
      <c r="G56" s="18"/>
      <c r="H56" s="50"/>
      <c r="I56" s="50"/>
      <c r="J56" s="50"/>
      <c r="K56" s="50"/>
      <c r="L56" s="50"/>
      <c r="M56" s="50"/>
      <c r="N56" s="50"/>
      <c r="O56" s="18"/>
    </row>
    <row r="57" spans="2:15" s="5" customFormat="1" x14ac:dyDescent="0.25">
      <c r="B57" s="18"/>
      <c r="C57" s="17"/>
      <c r="D57" s="18" t="s">
        <v>19</v>
      </c>
      <c r="E57" s="27">
        <f ca="1">RANDBETWEEN(13,20)</f>
        <v>20</v>
      </c>
      <c r="F57" s="29" t="str">
        <f ca="1">IF(E57&gt;0,"deposit","withdraw")</f>
        <v>deposit</v>
      </c>
      <c r="G57" s="18"/>
      <c r="H57" s="25"/>
      <c r="I57" s="25"/>
      <c r="J57" s="25"/>
      <c r="K57" s="18"/>
      <c r="L57" s="18"/>
      <c r="M57" s="18"/>
      <c r="N57" s="18"/>
      <c r="O57" s="18"/>
    </row>
    <row r="58" spans="2:15" s="5" customFormat="1" x14ac:dyDescent="0.25">
      <c r="B58" s="18"/>
      <c r="C58" s="17"/>
      <c r="D58" s="18" t="s">
        <v>22</v>
      </c>
      <c r="E58" s="27">
        <f ca="1">CHOOSE(RANDBETWEEN(1,6),-3,-2,-1,2,4,6)</f>
        <v>2</v>
      </c>
      <c r="F58" s="29" t="str">
        <f t="shared" ref="F58:F61" ca="1" si="0">IF(E58&gt;0,"deposit","withdraw")</f>
        <v>deposit</v>
      </c>
      <c r="G58" s="18">
        <f ca="1">ABS(E58)</f>
        <v>2</v>
      </c>
      <c r="H58" s="28"/>
      <c r="I58" s="28"/>
      <c r="J58" s="18"/>
      <c r="K58" s="32"/>
      <c r="L58" s="18"/>
      <c r="M58" s="18"/>
      <c r="N58" s="18"/>
      <c r="O58" s="18"/>
    </row>
    <row r="59" spans="2:15" s="5" customFormat="1" x14ac:dyDescent="0.25">
      <c r="B59" s="18"/>
      <c r="C59" s="17"/>
      <c r="D59" s="18" t="s">
        <v>23</v>
      </c>
      <c r="E59" s="27">
        <f t="shared" ref="E59:E61" ca="1" si="1">CHOOSE(RANDBETWEEN(1,6),-3,-2,-1,2,4,6)</f>
        <v>-1</v>
      </c>
      <c r="F59" s="29" t="str">
        <f t="shared" ca="1" si="0"/>
        <v>withdraw</v>
      </c>
      <c r="G59" s="18">
        <f t="shared" ref="G59:G61" ca="1" si="2">ABS(E59)</f>
        <v>1</v>
      </c>
      <c r="H59" s="28"/>
      <c r="I59" s="28"/>
      <c r="J59" s="18"/>
      <c r="K59" s="32"/>
      <c r="L59" s="18"/>
      <c r="M59" s="18"/>
      <c r="N59" s="18"/>
      <c r="O59" s="18"/>
    </row>
    <row r="60" spans="2:15" s="5" customFormat="1" x14ac:dyDescent="0.25">
      <c r="B60" s="18"/>
      <c r="C60" s="17"/>
      <c r="D60" s="18" t="s">
        <v>24</v>
      </c>
      <c r="E60" s="27">
        <f ca="1">RANDBETWEEN(-4,4)</f>
        <v>-4</v>
      </c>
      <c r="F60" s="29" t="str">
        <f t="shared" ca="1" si="0"/>
        <v>withdraw</v>
      </c>
      <c r="G60" s="18">
        <f t="shared" ca="1" si="2"/>
        <v>4</v>
      </c>
      <c r="H60" s="28"/>
      <c r="I60" s="28"/>
      <c r="J60" s="18"/>
      <c r="K60" s="32"/>
      <c r="L60" s="18"/>
      <c r="M60" s="18"/>
      <c r="N60" s="18"/>
      <c r="O60" s="18"/>
    </row>
    <row r="61" spans="2:15" s="5" customFormat="1" x14ac:dyDescent="0.25">
      <c r="B61" s="18"/>
      <c r="C61" s="17"/>
      <c r="D61" s="18" t="s">
        <v>25</v>
      </c>
      <c r="E61" s="27">
        <f t="shared" ca="1" si="1"/>
        <v>4</v>
      </c>
      <c r="F61" s="29" t="str">
        <f t="shared" ca="1" si="0"/>
        <v>deposit</v>
      </c>
      <c r="G61" s="18">
        <f t="shared" ca="1" si="2"/>
        <v>4</v>
      </c>
      <c r="H61" s="28"/>
      <c r="I61" s="33"/>
      <c r="J61" s="18"/>
      <c r="K61" s="32"/>
      <c r="L61" s="18"/>
      <c r="M61" s="18"/>
      <c r="N61" s="18"/>
      <c r="O61" s="18"/>
    </row>
    <row r="62" spans="2:15" s="5" customFormat="1" x14ac:dyDescent="0.25">
      <c r="B62" s="18"/>
      <c r="C62" s="17"/>
      <c r="D62" s="18"/>
      <c r="E62" s="18"/>
      <c r="F62" s="18"/>
      <c r="G62" s="18"/>
      <c r="H62" s="28"/>
      <c r="I62" s="28"/>
      <c r="J62" s="18"/>
      <c r="K62" s="18"/>
      <c r="L62" s="18"/>
      <c r="M62" s="18"/>
      <c r="N62" s="18"/>
      <c r="O62" s="18"/>
    </row>
    <row r="63" spans="2:15" s="5" customFormat="1" x14ac:dyDescent="0.25">
      <c r="B63" s="18"/>
      <c r="C63" s="17"/>
      <c r="D63" s="18"/>
      <c r="E63" s="20"/>
      <c r="F63" s="20"/>
      <c r="G63" s="21"/>
      <c r="H63" s="21"/>
      <c r="I63" s="18"/>
      <c r="J63" s="18"/>
      <c r="K63" s="34"/>
      <c r="L63" s="18"/>
      <c r="M63" s="18"/>
      <c r="N63" s="18"/>
      <c r="O63" s="18"/>
    </row>
    <row r="64" spans="2:15" s="5" customFormat="1" x14ac:dyDescent="0.25">
      <c r="B64" s="18"/>
      <c r="C64" s="17"/>
      <c r="D64" s="18"/>
      <c r="E64" s="20" t="s">
        <v>3</v>
      </c>
      <c r="F64" s="20" t="s">
        <v>4</v>
      </c>
      <c r="G64" s="21" t="s">
        <v>5</v>
      </c>
      <c r="H64" s="21" t="s">
        <v>6</v>
      </c>
      <c r="I64" s="18"/>
      <c r="J64" s="18"/>
      <c r="K64" s="18"/>
      <c r="L64" s="18"/>
      <c r="M64" s="18"/>
      <c r="N64" s="18"/>
      <c r="O64" s="18"/>
    </row>
    <row r="65" spans="2:15" s="5" customFormat="1" x14ac:dyDescent="0.25">
      <c r="B65" s="18"/>
      <c r="C65" s="17">
        <v>4</v>
      </c>
      <c r="D65" s="18"/>
      <c r="E65" s="26"/>
      <c r="F65" s="23" t="s">
        <v>27</v>
      </c>
      <c r="G65" s="23" t="str">
        <f ca="1">TEXT(E69,"$#,###.00")</f>
        <v>$85,523.37</v>
      </c>
      <c r="H65" s="50" t="str">
        <f ca="1">"An insurance company will sell you an annuity that makes "&amp;E66&amp;" annual payments, the first one today, of $"&amp;TEXT(E68,"##,###")&amp;". How much would you be willing to pay for this annuity if you think it should offer a "&amp;E67&amp;"% return (since you think you'd be able to earn that same rate on other similar investments)?"</f>
        <v>An insurance company will sell you an annuity that makes 8 annual payments, the first one today, of $15,000. How much would you be willing to pay for this annuity if you think it should offer a 11.07% return (since you think you'd be able to earn that same rate on other similar investments)?</v>
      </c>
      <c r="I65" s="50"/>
      <c r="J65" s="50"/>
      <c r="K65" s="50"/>
      <c r="L65" s="50"/>
      <c r="M65" s="50"/>
      <c r="N65" s="50"/>
      <c r="O65" s="18"/>
    </row>
    <row r="66" spans="2:15" s="5" customFormat="1" x14ac:dyDescent="0.25">
      <c r="B66" s="18"/>
      <c r="C66" s="17"/>
      <c r="D66" s="18" t="s">
        <v>7</v>
      </c>
      <c r="E66" s="26">
        <f ca="1">RANDBETWEEN(5,15)</f>
        <v>8</v>
      </c>
      <c r="F66" s="17"/>
      <c r="G66" s="18"/>
      <c r="H66" s="50"/>
      <c r="I66" s="50"/>
      <c r="J66" s="50"/>
      <c r="K66" s="50"/>
      <c r="L66" s="50"/>
      <c r="M66" s="50"/>
      <c r="N66" s="50"/>
      <c r="O66" s="18"/>
    </row>
    <row r="67" spans="2:15" s="5" customFormat="1" x14ac:dyDescent="0.25">
      <c r="B67" s="18"/>
      <c r="C67" s="17"/>
      <c r="D67" s="18" t="s">
        <v>9</v>
      </c>
      <c r="E67" s="35">
        <f ca="1">RANDBETWEEN(6,12)+ROUND(RAND(),2)</f>
        <v>11.07</v>
      </c>
      <c r="F67" s="17"/>
      <c r="G67" s="24"/>
      <c r="H67" s="50"/>
      <c r="I67" s="50"/>
      <c r="J67" s="50"/>
      <c r="K67" s="50"/>
      <c r="L67" s="50"/>
      <c r="M67" s="50"/>
      <c r="N67" s="50"/>
      <c r="O67" s="18"/>
    </row>
    <row r="68" spans="2:15" s="5" customFormat="1" x14ac:dyDescent="0.25">
      <c r="B68" s="18"/>
      <c r="C68" s="17"/>
      <c r="D68" s="18" t="s">
        <v>19</v>
      </c>
      <c r="E68" s="22">
        <f ca="1">RANDBETWEEN(10,15)*1000</f>
        <v>15000</v>
      </c>
      <c r="F68" s="17"/>
      <c r="G68" s="18"/>
      <c r="H68" s="50"/>
      <c r="I68" s="50"/>
      <c r="J68" s="50"/>
      <c r="K68" s="50"/>
      <c r="L68" s="50"/>
      <c r="M68" s="50"/>
      <c r="N68" s="50"/>
      <c r="O68" s="18"/>
    </row>
    <row r="69" spans="2:15" s="5" customFormat="1" x14ac:dyDescent="0.25">
      <c r="B69" s="18"/>
      <c r="C69" s="17"/>
      <c r="D69" s="18" t="s">
        <v>8</v>
      </c>
      <c r="E69" s="26">
        <f ca="1">-PV(E67/100,E66,E68,,1)</f>
        <v>85523.370675387021</v>
      </c>
      <c r="F69" s="20"/>
      <c r="G69" s="21"/>
      <c r="H69" s="50"/>
      <c r="I69" s="50"/>
      <c r="J69" s="50"/>
      <c r="K69" s="50"/>
      <c r="L69" s="50"/>
      <c r="M69" s="50"/>
      <c r="N69" s="50"/>
      <c r="O69" s="18"/>
    </row>
    <row r="70" spans="2:15" s="5" customFormat="1" x14ac:dyDescent="0.25">
      <c r="B70" s="18"/>
      <c r="C70" s="17"/>
      <c r="D70" s="18"/>
      <c r="E70" s="18"/>
      <c r="F70" s="23"/>
      <c r="G70" s="24"/>
      <c r="H70" s="50"/>
      <c r="I70" s="50"/>
      <c r="J70" s="50"/>
      <c r="K70" s="50"/>
      <c r="L70" s="50"/>
      <c r="M70" s="50"/>
      <c r="N70" s="50"/>
      <c r="O70" s="18"/>
    </row>
    <row r="71" spans="2:15" s="5" customFormat="1" x14ac:dyDescent="0.25">
      <c r="B71" s="18"/>
      <c r="C71" s="17"/>
      <c r="D71" s="18"/>
      <c r="E71" s="26"/>
      <c r="F71" s="17"/>
      <c r="G71" s="18"/>
      <c r="H71" s="25"/>
      <c r="I71" s="25"/>
      <c r="J71" s="25"/>
      <c r="K71" s="25"/>
      <c r="L71" s="25"/>
      <c r="M71" s="25"/>
      <c r="N71" s="25"/>
      <c r="O71" s="18"/>
    </row>
    <row r="72" spans="2:15" s="5" customFormat="1" x14ac:dyDescent="0.25">
      <c r="B72" s="18"/>
      <c r="C72" s="17"/>
      <c r="D72" s="18"/>
      <c r="E72" s="36"/>
      <c r="F72" s="17"/>
      <c r="G72" s="18"/>
      <c r="H72" s="25"/>
      <c r="I72" s="25"/>
      <c r="J72" s="25"/>
      <c r="K72" s="25"/>
      <c r="L72" s="25"/>
      <c r="M72" s="25"/>
      <c r="N72" s="25"/>
      <c r="O72" s="18"/>
    </row>
    <row r="73" spans="2:15" s="5" customFormat="1" x14ac:dyDescent="0.25">
      <c r="B73" s="18"/>
      <c r="C73" s="17"/>
      <c r="D73" s="18"/>
      <c r="E73" s="20" t="s">
        <v>3</v>
      </c>
      <c r="F73" s="20" t="s">
        <v>4</v>
      </c>
      <c r="G73" s="21" t="s">
        <v>5</v>
      </c>
      <c r="H73" s="21" t="s">
        <v>6</v>
      </c>
      <c r="I73" s="18"/>
      <c r="J73" s="18"/>
      <c r="K73" s="18"/>
      <c r="L73" s="18"/>
      <c r="M73" s="18"/>
      <c r="N73" s="18"/>
      <c r="O73" s="18"/>
    </row>
    <row r="74" spans="2:15" s="5" customFormat="1" x14ac:dyDescent="0.25">
      <c r="B74" s="18"/>
      <c r="C74" s="17">
        <v>5</v>
      </c>
      <c r="D74" s="18"/>
      <c r="E74" s="26"/>
      <c r="F74" s="23" t="s">
        <v>28</v>
      </c>
      <c r="G74" s="23" t="str">
        <f ca="1">TEXT(E78,"$#,###.00")</f>
        <v>$77,116.25</v>
      </c>
      <c r="H74" s="50" t="str">
        <f ca="1">"An insurance company will sell you an annuity that makes "&amp;E75&amp;" annual payments, beginning one year from now, of $"&amp;TEXT(E77,"##,###")&amp;". How much would you be willing to pay for this annuity if you think it should offer a "&amp;E76&amp;"% return (since you think you'd be able to earn that same rate on other similar investments)?"</f>
        <v>An insurance company will sell you an annuity that makes 14 annual payments, beginning one year from now, of $12,000. How much would you be willing to pay for this annuity if you think it should offer a 12.61% return (since you think you'd be able to earn that same rate on other similar investments)?</v>
      </c>
      <c r="I74" s="50"/>
      <c r="J74" s="50"/>
      <c r="K74" s="50"/>
      <c r="L74" s="50"/>
      <c r="M74" s="50"/>
      <c r="N74" s="50"/>
      <c r="O74" s="18"/>
    </row>
    <row r="75" spans="2:15" s="5" customFormat="1" x14ac:dyDescent="0.25">
      <c r="B75" s="18"/>
      <c r="C75" s="17"/>
      <c r="D75" s="18" t="s">
        <v>7</v>
      </c>
      <c r="E75" s="26">
        <f ca="1">RANDBETWEEN(5,15)</f>
        <v>14</v>
      </c>
      <c r="F75" s="17"/>
      <c r="G75" s="18"/>
      <c r="H75" s="50"/>
      <c r="I75" s="50"/>
      <c r="J75" s="50"/>
      <c r="K75" s="50"/>
      <c r="L75" s="50"/>
      <c r="M75" s="50"/>
      <c r="N75" s="50"/>
      <c r="O75" s="18"/>
    </row>
    <row r="76" spans="2:15" s="5" customFormat="1" x14ac:dyDescent="0.25">
      <c r="B76" s="18"/>
      <c r="C76" s="17"/>
      <c r="D76" s="18" t="s">
        <v>9</v>
      </c>
      <c r="E76" s="35">
        <f ca="1">RANDBETWEEN(6,12)+ROUND(RAND(),2)</f>
        <v>12.61</v>
      </c>
      <c r="F76" s="17"/>
      <c r="G76" s="24"/>
      <c r="H76" s="50"/>
      <c r="I76" s="50"/>
      <c r="J76" s="50"/>
      <c r="K76" s="50"/>
      <c r="L76" s="50"/>
      <c r="M76" s="50"/>
      <c r="N76" s="50"/>
      <c r="O76" s="18"/>
    </row>
    <row r="77" spans="2:15" s="5" customFormat="1" x14ac:dyDescent="0.25">
      <c r="B77" s="18"/>
      <c r="C77" s="17"/>
      <c r="D77" s="18" t="s">
        <v>19</v>
      </c>
      <c r="E77" s="22">
        <f ca="1">RANDBETWEEN(10,15)*1000</f>
        <v>12000</v>
      </c>
      <c r="F77" s="17"/>
      <c r="G77" s="18"/>
      <c r="H77" s="50"/>
      <c r="I77" s="50"/>
      <c r="J77" s="50"/>
      <c r="K77" s="50"/>
      <c r="L77" s="50"/>
      <c r="M77" s="50"/>
      <c r="N77" s="50"/>
      <c r="O77" s="18"/>
    </row>
    <row r="78" spans="2:15" s="5" customFormat="1" x14ac:dyDescent="0.25">
      <c r="B78" s="18"/>
      <c r="C78" s="17"/>
      <c r="D78" s="18" t="s">
        <v>8</v>
      </c>
      <c r="E78" s="26">
        <f ca="1">-PV(E76/100,E75,E77,,0)</f>
        <v>77116.245783161066</v>
      </c>
      <c r="F78" s="20"/>
      <c r="G78" s="21"/>
      <c r="H78" s="50"/>
      <c r="I78" s="50"/>
      <c r="J78" s="50"/>
      <c r="K78" s="50"/>
      <c r="L78" s="50"/>
      <c r="M78" s="50"/>
      <c r="N78" s="50"/>
      <c r="O78" s="18"/>
    </row>
    <row r="79" spans="2:15" s="5" customFormat="1" x14ac:dyDescent="0.25">
      <c r="B79" s="18"/>
      <c r="C79" s="17"/>
      <c r="D79" s="18"/>
      <c r="E79" s="18"/>
      <c r="F79" s="23"/>
      <c r="G79" s="24"/>
      <c r="H79" s="50"/>
      <c r="I79" s="50"/>
      <c r="J79" s="50"/>
      <c r="K79" s="50"/>
      <c r="L79" s="50"/>
      <c r="M79" s="50"/>
      <c r="N79" s="50"/>
      <c r="O79" s="18"/>
    </row>
    <row r="80" spans="2:15" s="5" customFormat="1" x14ac:dyDescent="0.25">
      <c r="B80" s="18"/>
      <c r="C80" s="17"/>
      <c r="D80" s="18"/>
      <c r="E80" s="26"/>
      <c r="F80" s="17"/>
      <c r="G80" s="18"/>
      <c r="H80" s="18"/>
      <c r="I80" s="18"/>
      <c r="J80" s="18"/>
      <c r="K80" s="18"/>
      <c r="L80" s="18"/>
      <c r="M80" s="18"/>
      <c r="N80" s="18"/>
      <c r="O80" s="18"/>
    </row>
    <row r="81" spans="2:15" s="5" customFormat="1" x14ac:dyDescent="0.25">
      <c r="B81" s="18"/>
      <c r="C81" s="17"/>
      <c r="D81" s="18"/>
      <c r="E81" s="30"/>
      <c r="F81" s="17"/>
      <c r="G81" s="18"/>
      <c r="H81" s="18"/>
      <c r="I81" s="18"/>
      <c r="J81" s="18"/>
      <c r="K81" s="18"/>
      <c r="L81" s="18"/>
      <c r="M81" s="18"/>
      <c r="N81" s="18"/>
      <c r="O81" s="18"/>
    </row>
    <row r="82" spans="2:15" s="5" customFormat="1" x14ac:dyDescent="0.25">
      <c r="B82" s="18"/>
      <c r="C82" s="17"/>
      <c r="D82" s="18"/>
      <c r="E82" s="20" t="s">
        <v>3</v>
      </c>
      <c r="F82" s="20" t="s">
        <v>4</v>
      </c>
      <c r="G82" s="21" t="s">
        <v>5</v>
      </c>
      <c r="H82" s="21" t="s">
        <v>6</v>
      </c>
      <c r="I82" s="18"/>
      <c r="J82" s="18"/>
      <c r="K82" s="18"/>
      <c r="L82" s="18"/>
      <c r="M82" s="18"/>
      <c r="N82" s="18"/>
      <c r="O82" s="18"/>
    </row>
    <row r="83" spans="2:15" s="5" customFormat="1" x14ac:dyDescent="0.25">
      <c r="B83" s="18"/>
      <c r="C83" s="17">
        <v>6</v>
      </c>
      <c r="D83" s="18" t="s">
        <v>29</v>
      </c>
      <c r="E83" s="30" t="str">
        <f ca="1">CHOOSE(RANDBETWEEN(1,6),"Advertis Solutions","MediClear Parts Inc.","Crowdture Inc.","Zendon Inc.","Reexpr Solutions LLC","Quill Capital Management")</f>
        <v>MediClear Parts Inc.</v>
      </c>
      <c r="F83" s="23" t="s">
        <v>33</v>
      </c>
      <c r="G83" s="37" t="str">
        <f ca="1">"PV = "&amp;TEXT(E86,"$#,###.##0")&amp;" thousand. "&amp;E94</f>
        <v>PV = $16.885 thousand. Build the factory because cash flows exceed costs</v>
      </c>
      <c r="H83" s="50" t="str">
        <f ca="1">E83&amp;" is thinking about building a factory (estimated to cost $"&amp;ROUND(E93,3)&amp;") that will generate annual cash flows to the firm of $"&amp;E88&amp;", $"&amp;E89&amp;", $"&amp;E90&amp;", and $"&amp;E91&amp;" (in millions). For simplicity, assume these cash flows are all received at the "&amp;E92&amp;" of their respective year. The firm, if not building the factory, could invest the cost of the factory at an annual rate of "&amp;TEXT(E87,"##.0#%")&amp;". Do you recommend they build the factory or invest the money at that annual rate?"</f>
        <v>MediClear Parts Inc. is thinking about building a factory (estimated to cost $16.344) that will generate annual cash flows to the firm of $2, $4, $5, and $8 (in millions). For simplicity, assume these cash flows are all received at the end of their respective year. The firm, if not building the factory, could invest the cost of the factory at an annual rate of 4.04%. Do you recommend they build the factory or invest the money at that annual rate?</v>
      </c>
      <c r="I83" s="50"/>
      <c r="J83" s="50"/>
      <c r="K83" s="50"/>
      <c r="L83" s="50"/>
      <c r="M83" s="50"/>
      <c r="N83" s="50"/>
      <c r="O83" s="18"/>
    </row>
    <row r="84" spans="2:15" s="5" customFormat="1" ht="13.95" customHeight="1" x14ac:dyDescent="0.25">
      <c r="B84" s="18"/>
      <c r="C84" s="17"/>
      <c r="D84" s="18" t="s">
        <v>7</v>
      </c>
      <c r="E84" s="26">
        <f ca="1">COUNTA(E89:E91)</f>
        <v>3</v>
      </c>
      <c r="F84" s="17"/>
      <c r="G84" s="18"/>
      <c r="H84" s="50"/>
      <c r="I84" s="50"/>
      <c r="J84" s="50"/>
      <c r="K84" s="50"/>
      <c r="L84" s="50"/>
      <c r="M84" s="50"/>
      <c r="N84" s="50"/>
      <c r="O84" s="25"/>
    </row>
    <row r="85" spans="2:15" s="5" customFormat="1" x14ac:dyDescent="0.25">
      <c r="B85" s="18"/>
      <c r="C85" s="17"/>
      <c r="D85" s="18" t="s">
        <v>20</v>
      </c>
      <c r="E85" s="26">
        <f ca="1">SUM(E88:E91)</f>
        <v>19</v>
      </c>
      <c r="F85" s="17"/>
      <c r="G85" s="24"/>
      <c r="H85" s="50"/>
      <c r="I85" s="50"/>
      <c r="J85" s="50"/>
      <c r="K85" s="50"/>
      <c r="L85" s="50"/>
      <c r="M85" s="50"/>
      <c r="N85" s="50"/>
      <c r="O85" s="25"/>
    </row>
    <row r="86" spans="2:15" s="5" customFormat="1" x14ac:dyDescent="0.25">
      <c r="B86" s="18"/>
      <c r="C86" s="17"/>
      <c r="D86" s="18" t="s">
        <v>8</v>
      </c>
      <c r="E86" s="38">
        <f ca="1">IF(E92="end",NPV(E87,E88,E89,E90,E91),NPV(E87,E88,E89,E90,E91)*(1+E87))</f>
        <v>16.88549914703388</v>
      </c>
      <c r="F86" s="17"/>
      <c r="G86" s="18"/>
      <c r="H86" s="50"/>
      <c r="I86" s="50"/>
      <c r="J86" s="50"/>
      <c r="K86" s="50"/>
      <c r="L86" s="50"/>
      <c r="M86" s="50"/>
      <c r="N86" s="50"/>
      <c r="O86" s="25"/>
    </row>
    <row r="87" spans="2:15" s="5" customFormat="1" x14ac:dyDescent="0.25">
      <c r="B87" s="18"/>
      <c r="C87" s="17"/>
      <c r="D87" s="18" t="s">
        <v>9</v>
      </c>
      <c r="E87" s="31">
        <f ca="1">RANDBETWEEN(300,500)/10000</f>
        <v>4.0399999999999998E-2</v>
      </c>
      <c r="F87" s="20"/>
      <c r="G87" s="21"/>
      <c r="H87" s="50"/>
      <c r="I87" s="50"/>
      <c r="J87" s="50"/>
      <c r="K87" s="50"/>
      <c r="L87" s="50"/>
      <c r="M87" s="50"/>
      <c r="N87" s="50"/>
      <c r="O87" s="25"/>
    </row>
    <row r="88" spans="2:15" s="5" customFormat="1" x14ac:dyDescent="0.25">
      <c r="B88" s="18"/>
      <c r="C88" s="17"/>
      <c r="D88" s="18" t="s">
        <v>19</v>
      </c>
      <c r="E88" s="27">
        <f ca="1">RANDBETWEEN(1,3)</f>
        <v>2</v>
      </c>
      <c r="F88" s="20"/>
      <c r="G88" s="21"/>
      <c r="H88" s="50"/>
      <c r="I88" s="50"/>
      <c r="J88" s="50"/>
      <c r="K88" s="50"/>
      <c r="L88" s="50"/>
      <c r="M88" s="50"/>
      <c r="N88" s="50"/>
      <c r="O88" s="25"/>
    </row>
    <row r="89" spans="2:15" s="5" customFormat="1" x14ac:dyDescent="0.25">
      <c r="B89" s="18"/>
      <c r="C89" s="17"/>
      <c r="D89" s="18" t="s">
        <v>22</v>
      </c>
      <c r="E89" s="27">
        <f ca="1">RANDBETWEEN(4,6)</f>
        <v>4</v>
      </c>
      <c r="F89" s="20"/>
      <c r="G89" s="21"/>
      <c r="H89" s="50"/>
      <c r="I89" s="50"/>
      <c r="J89" s="50"/>
      <c r="K89" s="50"/>
      <c r="L89" s="50"/>
      <c r="M89" s="50"/>
      <c r="N89" s="50"/>
      <c r="O89" s="25"/>
    </row>
    <row r="90" spans="2:15" s="5" customFormat="1" x14ac:dyDescent="0.25">
      <c r="B90" s="18"/>
      <c r="C90" s="17"/>
      <c r="D90" s="18" t="s">
        <v>23</v>
      </c>
      <c r="E90" s="27">
        <f ca="1">RANDBETWEEN(4,6)</f>
        <v>5</v>
      </c>
      <c r="F90" s="23"/>
      <c r="G90" s="24"/>
      <c r="H90" s="50"/>
      <c r="I90" s="50"/>
      <c r="J90" s="50"/>
      <c r="K90" s="50"/>
      <c r="L90" s="50"/>
      <c r="M90" s="50"/>
      <c r="N90" s="50"/>
      <c r="O90" s="18"/>
    </row>
    <row r="91" spans="2:15" s="5" customFormat="1" x14ac:dyDescent="0.25">
      <c r="B91" s="18"/>
      <c r="C91" s="17"/>
      <c r="D91" s="18" t="s">
        <v>24</v>
      </c>
      <c r="E91" s="27">
        <f ca="1">RANDBETWEEN(4,9)</f>
        <v>8</v>
      </c>
      <c r="F91" s="23"/>
      <c r="G91" s="24"/>
      <c r="H91" s="19"/>
      <c r="I91" s="19"/>
      <c r="J91" s="19"/>
      <c r="K91" s="19"/>
      <c r="L91" s="19"/>
      <c r="M91" s="19"/>
      <c r="N91" s="19"/>
      <c r="O91" s="18"/>
    </row>
    <row r="92" spans="2:15" s="5" customFormat="1" x14ac:dyDescent="0.25">
      <c r="B92" s="18"/>
      <c r="C92" s="17"/>
      <c r="D92" s="18" t="s">
        <v>30</v>
      </c>
      <c r="E92" s="39" t="str">
        <f ca="1">CHOOSE(RANDBETWEEN(1,2),"end","beginning (starting today)")</f>
        <v>end</v>
      </c>
      <c r="F92" s="23"/>
      <c r="G92" s="24"/>
      <c r="H92" s="19"/>
      <c r="I92" s="19"/>
      <c r="J92" s="19"/>
      <c r="K92" s="19"/>
      <c r="L92" s="19"/>
      <c r="M92" s="19"/>
      <c r="N92" s="19"/>
      <c r="O92" s="18"/>
    </row>
    <row r="93" spans="2:15" s="5" customFormat="1" x14ac:dyDescent="0.25">
      <c r="B93" s="18"/>
      <c r="C93" s="17"/>
      <c r="D93" s="18" t="s">
        <v>31</v>
      </c>
      <c r="E93" s="30">
        <f ca="1">E86+CHOOSE(RANDBETWEEN(1,2),RANDBETWEEN(-1000,-500)/1000,RANDBETWEEN(500,1000)/1000)</f>
        <v>16.344499147033879</v>
      </c>
      <c r="F93" s="23"/>
      <c r="G93" s="24"/>
      <c r="H93" s="19"/>
      <c r="I93" s="19"/>
      <c r="J93" s="19"/>
      <c r="K93" s="19"/>
      <c r="L93" s="19"/>
      <c r="M93" s="19"/>
      <c r="N93" s="19"/>
      <c r="O93" s="18"/>
    </row>
    <row r="94" spans="2:15" s="5" customFormat="1" x14ac:dyDescent="0.25">
      <c r="B94" s="18"/>
      <c r="C94" s="17"/>
      <c r="D94" s="18" t="s">
        <v>32</v>
      </c>
      <c r="E94" s="18" t="str">
        <f ca="1">IF(E86&gt;E93,"Build the factory because cash flows exceed costs","Do not build the factory because cash flows are less than cost")</f>
        <v>Build the factory because cash flows exceed costs</v>
      </c>
      <c r="F94" s="17"/>
      <c r="G94" s="18"/>
      <c r="H94" s="18"/>
      <c r="I94" s="18"/>
      <c r="J94" s="18"/>
      <c r="K94" s="18"/>
      <c r="L94" s="18"/>
      <c r="M94" s="18"/>
      <c r="N94" s="18"/>
      <c r="O94" s="18"/>
    </row>
    <row r="95" spans="2:15" s="5" customFormat="1" x14ac:dyDescent="0.25">
      <c r="B95" s="18"/>
      <c r="C95" s="17"/>
      <c r="D95" s="18"/>
      <c r="E95" s="18"/>
      <c r="F95" s="17"/>
      <c r="G95" s="18"/>
      <c r="H95" s="18"/>
      <c r="I95" s="18"/>
      <c r="J95" s="18"/>
      <c r="K95" s="18"/>
      <c r="L95" s="18"/>
      <c r="M95" s="18"/>
      <c r="N95" s="18"/>
      <c r="O95" s="18"/>
    </row>
    <row r="96" spans="2:15" s="5" customFormat="1" x14ac:dyDescent="0.25">
      <c r="B96" s="18"/>
      <c r="C96" s="17"/>
      <c r="D96" s="18"/>
      <c r="E96" s="20" t="s">
        <v>3</v>
      </c>
      <c r="F96" s="20" t="s">
        <v>4</v>
      </c>
      <c r="G96" s="21" t="s">
        <v>5</v>
      </c>
      <c r="H96" s="21" t="s">
        <v>6</v>
      </c>
      <c r="I96" s="18"/>
      <c r="J96" s="18"/>
      <c r="K96" s="18"/>
      <c r="L96" s="18"/>
      <c r="M96" s="18"/>
      <c r="N96" s="18"/>
      <c r="O96" s="18"/>
    </row>
    <row r="97" spans="2:15" s="5" customFormat="1" x14ac:dyDescent="0.25">
      <c r="B97" s="18"/>
      <c r="C97" s="17">
        <v>7</v>
      </c>
      <c r="D97" s="18" t="s">
        <v>7</v>
      </c>
      <c r="E97" s="26">
        <f ca="1">RANDBETWEEN(10,15)</f>
        <v>11</v>
      </c>
      <c r="F97" s="23" t="s">
        <v>34</v>
      </c>
      <c r="G97" s="24" t="str">
        <f ca="1">TEXT(E98,"0.000%")</f>
        <v>7.836%</v>
      </c>
      <c r="H97" s="50" t="str">
        <f ca="1">"What interest rate does an "&amp;E101&amp;" offer if it makes "&amp;E97&amp;" payments of $"&amp;E99&amp;" and has a present value of "&amp;TEXT(E100,"$#,###")&amp;"?"</f>
        <v>What interest rate does an ordinary annuity offer if it makes 11 payments of $12000 and has a present value of $86,353?</v>
      </c>
      <c r="I97" s="50"/>
      <c r="J97" s="50"/>
      <c r="K97" s="50"/>
      <c r="L97" s="50"/>
      <c r="M97" s="50"/>
      <c r="N97" s="50"/>
      <c r="O97" s="50"/>
    </row>
    <row r="98" spans="2:15" s="5" customFormat="1" x14ac:dyDescent="0.25">
      <c r="B98" s="18"/>
      <c r="C98" s="17"/>
      <c r="D98" s="18" t="s">
        <v>9</v>
      </c>
      <c r="E98" s="31">
        <f ca="1">RATE(E97,E99,-E100,,IF(E101="annuity due",1,0))</f>
        <v>7.8360879094225594E-2</v>
      </c>
      <c r="F98" s="17"/>
      <c r="G98" s="18"/>
      <c r="H98" s="50"/>
      <c r="I98" s="50"/>
      <c r="J98" s="50"/>
      <c r="K98" s="50"/>
      <c r="L98" s="50"/>
      <c r="M98" s="50"/>
      <c r="N98" s="50"/>
      <c r="O98" s="50"/>
    </row>
    <row r="99" spans="2:15" s="5" customFormat="1" x14ac:dyDescent="0.25">
      <c r="B99" s="18"/>
      <c r="C99" s="17"/>
      <c r="D99" s="18" t="s">
        <v>19</v>
      </c>
      <c r="E99" s="22">
        <f ca="1">RANDBETWEEN(10,15)*1000</f>
        <v>12000</v>
      </c>
      <c r="F99" s="17"/>
      <c r="G99" s="18"/>
      <c r="H99" s="50"/>
      <c r="I99" s="50"/>
      <c r="J99" s="50"/>
      <c r="K99" s="50"/>
      <c r="L99" s="50"/>
      <c r="M99" s="50"/>
      <c r="N99" s="50"/>
      <c r="O99" s="50"/>
    </row>
    <row r="100" spans="2:15" s="5" customFormat="1" x14ac:dyDescent="0.25">
      <c r="B100" s="18"/>
      <c r="C100" s="17"/>
      <c r="D100" s="18" t="s">
        <v>8</v>
      </c>
      <c r="E100" s="26">
        <f ca="1">RANDBETWEEN(80000,100000)</f>
        <v>86353</v>
      </c>
      <c r="F100" s="17"/>
      <c r="G100" s="24"/>
      <c r="H100" s="50"/>
      <c r="I100" s="50"/>
      <c r="J100" s="50"/>
      <c r="K100" s="50"/>
      <c r="L100" s="50"/>
      <c r="M100" s="50"/>
      <c r="N100" s="50"/>
      <c r="O100" s="50"/>
    </row>
    <row r="101" spans="2:15" s="5" customFormat="1" x14ac:dyDescent="0.25">
      <c r="B101" s="18"/>
      <c r="C101" s="17"/>
      <c r="D101" s="18" t="s">
        <v>11</v>
      </c>
      <c r="E101" s="30" t="str">
        <f ca="1">CHOOSE(RANDBETWEEN(1,2),"ordinary annuity","annuity due")</f>
        <v>ordinary annuity</v>
      </c>
      <c r="F101" s="17"/>
      <c r="G101" s="18"/>
      <c r="H101" s="18"/>
      <c r="I101" s="18"/>
      <c r="J101" s="18"/>
      <c r="K101" s="18"/>
      <c r="L101" s="18"/>
      <c r="M101" s="18"/>
      <c r="N101" s="18"/>
      <c r="O101" s="18"/>
    </row>
    <row r="102" spans="2:15" s="5" customFormat="1" x14ac:dyDescent="0.25">
      <c r="B102" s="18"/>
      <c r="C102" s="17"/>
      <c r="D102" s="18"/>
      <c r="E102" s="30"/>
      <c r="F102" s="17"/>
      <c r="G102" s="18"/>
      <c r="H102" s="18"/>
      <c r="I102" s="18"/>
      <c r="J102" s="18"/>
      <c r="K102" s="18"/>
      <c r="L102" s="18"/>
      <c r="M102" s="18"/>
      <c r="N102" s="18"/>
      <c r="O102" s="18"/>
    </row>
    <row r="103" spans="2:15" s="5" customFormat="1" x14ac:dyDescent="0.25">
      <c r="B103" s="18"/>
      <c r="C103" s="17"/>
      <c r="D103" s="18"/>
      <c r="E103" s="30"/>
      <c r="F103" s="17"/>
      <c r="G103" s="18"/>
      <c r="H103" s="18"/>
      <c r="I103" s="18"/>
      <c r="J103" s="18"/>
      <c r="K103" s="18"/>
      <c r="L103" s="18"/>
      <c r="M103" s="18"/>
      <c r="N103" s="18"/>
      <c r="O103" s="18"/>
    </row>
    <row r="104" spans="2:15" s="5" customFormat="1" x14ac:dyDescent="0.25">
      <c r="B104" s="18"/>
      <c r="C104" s="17"/>
      <c r="D104" s="18"/>
      <c r="E104" s="20" t="s">
        <v>3</v>
      </c>
      <c r="F104" s="20" t="s">
        <v>4</v>
      </c>
      <c r="G104" s="21" t="s">
        <v>5</v>
      </c>
      <c r="H104" s="21" t="s">
        <v>6</v>
      </c>
      <c r="I104" s="18"/>
      <c r="J104" s="18"/>
      <c r="K104" s="18"/>
      <c r="L104" s="18"/>
      <c r="M104" s="18"/>
      <c r="N104" s="18"/>
      <c r="O104" s="18"/>
    </row>
    <row r="105" spans="2:15" s="5" customFormat="1" ht="13.95" customHeight="1" x14ac:dyDescent="0.25">
      <c r="B105" s="18"/>
      <c r="C105" s="17">
        <v>8</v>
      </c>
      <c r="D105" s="18" t="s">
        <v>7</v>
      </c>
      <c r="E105" s="26">
        <f ca="1">RANDBETWEEN(10,15)</f>
        <v>15</v>
      </c>
      <c r="F105" s="23" t="s">
        <v>35</v>
      </c>
      <c r="G105" s="23">
        <f ca="1">E105</f>
        <v>15</v>
      </c>
      <c r="H105" s="50" t="str">
        <f ca="1">"For how many years must an "&amp;E109&amp;" pay you $"&amp;E107&amp;" in order to offer an annual return of "&amp;TEXT(E106,"##.0%")&amp;" if the annuity has a present value of "&amp;TEXT(E108,"$#,###.00")&amp;"?"</f>
        <v>For how many years must an annuity due pay you $13000 in order to offer an annual return of 7.0% if the annuity has a present value of $126,691.08?</v>
      </c>
      <c r="I105" s="50"/>
      <c r="J105" s="50"/>
      <c r="K105" s="50"/>
      <c r="L105" s="50"/>
      <c r="M105" s="50"/>
      <c r="N105" s="50"/>
      <c r="O105" s="50"/>
    </row>
    <row r="106" spans="2:15" s="5" customFormat="1" x14ac:dyDescent="0.25">
      <c r="B106" s="18"/>
      <c r="C106" s="17"/>
      <c r="D106" s="18" t="s">
        <v>9</v>
      </c>
      <c r="E106" s="31">
        <f ca="1">CHOOSE(RANDBETWEEN(1,5),500,600,700,800,900)/10000</f>
        <v>7.0000000000000007E-2</v>
      </c>
      <c r="F106" s="17"/>
      <c r="G106" s="18"/>
      <c r="H106" s="50"/>
      <c r="I106" s="50"/>
      <c r="J106" s="50"/>
      <c r="K106" s="50"/>
      <c r="L106" s="50"/>
      <c r="M106" s="50"/>
      <c r="N106" s="50"/>
      <c r="O106" s="50"/>
    </row>
    <row r="107" spans="2:15" s="5" customFormat="1" x14ac:dyDescent="0.25">
      <c r="B107" s="18"/>
      <c r="C107" s="17"/>
      <c r="D107" s="18" t="s">
        <v>19</v>
      </c>
      <c r="E107" s="22">
        <f ca="1">RANDBETWEEN(10,15)*1000</f>
        <v>13000</v>
      </c>
      <c r="F107" s="17"/>
      <c r="G107" s="18"/>
      <c r="H107" s="50"/>
      <c r="I107" s="50"/>
      <c r="J107" s="50"/>
      <c r="K107" s="50"/>
      <c r="L107" s="50"/>
      <c r="M107" s="50"/>
      <c r="N107" s="50"/>
      <c r="O107" s="50"/>
    </row>
    <row r="108" spans="2:15" s="5" customFormat="1" x14ac:dyDescent="0.25">
      <c r="B108" s="18"/>
      <c r="C108" s="17"/>
      <c r="D108" s="18" t="s">
        <v>8</v>
      </c>
      <c r="E108" s="26">
        <f ca="1">-PV(E106,E105,E107,,IF(E109="ordinary annuity",0,1))</f>
        <v>126691.08381106825</v>
      </c>
      <c r="F108" s="17"/>
      <c r="G108" s="24"/>
      <c r="H108" s="50"/>
      <c r="I108" s="50"/>
      <c r="J108" s="50"/>
      <c r="K108" s="50"/>
      <c r="L108" s="50"/>
      <c r="M108" s="50"/>
      <c r="N108" s="50"/>
      <c r="O108" s="50"/>
    </row>
    <row r="109" spans="2:15" s="5" customFormat="1" x14ac:dyDescent="0.25">
      <c r="B109" s="18"/>
      <c r="C109" s="17"/>
      <c r="D109" s="18" t="s">
        <v>11</v>
      </c>
      <c r="E109" s="30" t="str">
        <f ca="1">CHOOSE(RANDBETWEEN(1,2),"ordinary annuity","annuity due")</f>
        <v>annuity due</v>
      </c>
      <c r="F109" s="17"/>
      <c r="G109" s="18"/>
      <c r="H109" s="18"/>
      <c r="I109" s="18"/>
      <c r="J109" s="18"/>
      <c r="K109" s="18"/>
      <c r="L109" s="18"/>
      <c r="M109" s="18"/>
      <c r="N109" s="18"/>
      <c r="O109" s="18"/>
    </row>
    <row r="110" spans="2:15" s="5" customFormat="1" x14ac:dyDescent="0.25">
      <c r="B110" s="18"/>
      <c r="C110" s="17"/>
      <c r="D110" s="18"/>
      <c r="E110" s="23"/>
      <c r="F110" s="17"/>
      <c r="G110" s="18"/>
      <c r="H110" s="28"/>
      <c r="I110" s="28"/>
      <c r="J110" s="18"/>
      <c r="K110" s="18"/>
      <c r="L110" s="18"/>
      <c r="M110" s="18"/>
      <c r="N110" s="18"/>
      <c r="O110" s="18"/>
    </row>
    <row r="111" spans="2:15" s="5" customFormat="1" x14ac:dyDescent="0.25">
      <c r="B111" s="18"/>
      <c r="C111" s="17"/>
      <c r="D111" s="18"/>
      <c r="E111" s="23"/>
      <c r="F111" s="17"/>
      <c r="G111" s="18"/>
      <c r="H111" s="18"/>
      <c r="I111" s="18"/>
      <c r="J111" s="18"/>
      <c r="K111" s="18"/>
      <c r="L111" s="18"/>
      <c r="M111" s="18"/>
      <c r="N111" s="18"/>
      <c r="O111" s="18"/>
    </row>
    <row r="112" spans="2:15" s="5" customFormat="1" x14ac:dyDescent="0.25">
      <c r="B112" s="18"/>
      <c r="C112" s="17"/>
      <c r="D112" s="18"/>
      <c r="E112" s="20" t="s">
        <v>3</v>
      </c>
      <c r="F112" s="20" t="s">
        <v>4</v>
      </c>
      <c r="G112" s="21" t="s">
        <v>5</v>
      </c>
      <c r="H112" s="21" t="s">
        <v>6</v>
      </c>
      <c r="I112" s="18"/>
      <c r="J112" s="18"/>
      <c r="K112" s="18"/>
      <c r="L112" s="18"/>
      <c r="M112" s="18"/>
      <c r="N112" s="18"/>
      <c r="O112" s="18"/>
    </row>
    <row r="113" spans="2:15" s="5" customFormat="1" x14ac:dyDescent="0.25">
      <c r="B113" s="18"/>
      <c r="C113" s="17">
        <v>9</v>
      </c>
      <c r="D113" s="18" t="s">
        <v>7</v>
      </c>
      <c r="E113" s="26">
        <f ca="1">RANDBETWEEN(5,10)</f>
        <v>8</v>
      </c>
      <c r="F113" s="23" t="s">
        <v>36</v>
      </c>
      <c r="G113" s="40" t="str">
        <f ca="1">TEXT(E116,"$##,###.00")</f>
        <v>$11,687.52</v>
      </c>
      <c r="H113" s="50" t="str">
        <f ca="1">E117&amp;" offers you a "&amp;TEXT(E114,"$##,###")&amp;" loan for "&amp;E113&amp;" years at an annual rate of "&amp;TEXT(E115,"0.000%")&amp;". What will your annual end-of-year payments be?"</f>
        <v>JPMorgan Chase Bank offers you a $61,410 loan for 8 years at an annual rate of 10.420%. What will your annual end-of-year payments be?</v>
      </c>
      <c r="I113" s="50"/>
      <c r="J113" s="50"/>
      <c r="K113" s="50"/>
      <c r="L113" s="50"/>
      <c r="M113" s="50"/>
      <c r="N113" s="50"/>
      <c r="O113" s="50"/>
    </row>
    <row r="114" spans="2:15" s="5" customFormat="1" x14ac:dyDescent="0.25">
      <c r="B114" s="18"/>
      <c r="C114" s="17"/>
      <c r="D114" s="18" t="s">
        <v>8</v>
      </c>
      <c r="E114" s="26">
        <f ca="1">RANDBETWEEN(50000,100000)</f>
        <v>61410</v>
      </c>
      <c r="F114" s="17"/>
      <c r="G114" s="18"/>
      <c r="H114" s="50"/>
      <c r="I114" s="50"/>
      <c r="J114" s="50"/>
      <c r="K114" s="50"/>
      <c r="L114" s="50"/>
      <c r="M114" s="50"/>
      <c r="N114" s="50"/>
      <c r="O114" s="50"/>
    </row>
    <row r="115" spans="2:15" s="5" customFormat="1" x14ac:dyDescent="0.25">
      <c r="B115" s="18"/>
      <c r="C115" s="17"/>
      <c r="D115" s="18" t="s">
        <v>9</v>
      </c>
      <c r="E115" s="36">
        <f ca="1">RANDBETWEEN(800,1100)/10000</f>
        <v>0.1042</v>
      </c>
      <c r="F115" s="17"/>
      <c r="G115" s="18"/>
      <c r="H115" s="50"/>
      <c r="I115" s="50"/>
      <c r="J115" s="50"/>
      <c r="K115" s="50"/>
      <c r="L115" s="50"/>
      <c r="M115" s="50"/>
      <c r="N115" s="50"/>
      <c r="O115" s="50"/>
    </row>
    <row r="116" spans="2:15" s="5" customFormat="1" x14ac:dyDescent="0.25">
      <c r="B116" s="18"/>
      <c r="C116" s="17"/>
      <c r="D116" s="18" t="s">
        <v>19</v>
      </c>
      <c r="E116" s="41">
        <f ca="1">PMT(E115,E113,-E114)</f>
        <v>11687.517068451218</v>
      </c>
      <c r="F116" s="17"/>
      <c r="G116" s="24"/>
      <c r="H116" s="50"/>
      <c r="I116" s="50"/>
      <c r="J116" s="50"/>
      <c r="K116" s="50"/>
      <c r="L116" s="50"/>
      <c r="M116" s="50"/>
      <c r="N116" s="50"/>
      <c r="O116" s="50"/>
    </row>
    <row r="117" spans="2:15" s="5" customFormat="1" x14ac:dyDescent="0.25">
      <c r="B117" s="18"/>
      <c r="C117" s="17"/>
      <c r="D117" s="18" t="s">
        <v>11</v>
      </c>
      <c r="E117" s="22" t="str">
        <f ca="1">CHOOSE(RANDBETWEEN(1,8),"Truist Bank","Bank of America","JPMorgan Chase Bank", "Virginia Credit Union", "Iberia Bank","SunTrust Bank","Wells Fargo Bank","Citigroup Bank")</f>
        <v>JPMorgan Chase Bank</v>
      </c>
      <c r="F117" s="17"/>
      <c r="G117" s="18"/>
      <c r="H117" s="18"/>
      <c r="I117" s="18"/>
      <c r="J117" s="18"/>
      <c r="K117" s="18"/>
      <c r="L117" s="18"/>
      <c r="M117" s="18"/>
      <c r="N117" s="18"/>
      <c r="O117" s="18"/>
    </row>
    <row r="118" spans="2:15" s="5" customFormat="1" x14ac:dyDescent="0.25">
      <c r="B118" s="18"/>
      <c r="C118" s="17"/>
      <c r="D118" s="18"/>
      <c r="E118" s="23"/>
      <c r="F118" s="17"/>
      <c r="G118" s="18"/>
      <c r="H118" s="18"/>
      <c r="I118" s="18"/>
      <c r="J118" s="18"/>
      <c r="K118" s="18"/>
      <c r="L118" s="18"/>
      <c r="M118" s="18"/>
      <c r="N118" s="18"/>
      <c r="O118" s="18"/>
    </row>
    <row r="119" spans="2:15" s="5" customFormat="1" x14ac:dyDescent="0.25">
      <c r="B119" s="18"/>
      <c r="C119" s="17"/>
      <c r="D119" s="18"/>
      <c r="E119" s="20" t="s">
        <v>3</v>
      </c>
      <c r="F119" s="20" t="s">
        <v>4</v>
      </c>
      <c r="G119" s="21" t="s">
        <v>5</v>
      </c>
      <c r="H119" s="21" t="s">
        <v>6</v>
      </c>
      <c r="I119" s="18"/>
      <c r="J119" s="18"/>
      <c r="K119" s="18"/>
      <c r="L119" s="18"/>
      <c r="M119" s="18"/>
      <c r="N119" s="18"/>
      <c r="O119" s="18"/>
    </row>
    <row r="120" spans="2:15" s="5" customFormat="1" x14ac:dyDescent="0.25">
      <c r="B120" s="18"/>
      <c r="C120" s="17">
        <v>10</v>
      </c>
      <c r="D120" s="18" t="s">
        <v>7</v>
      </c>
      <c r="E120" s="26">
        <f ca="1">CHOOSE(RANDBETWEEN(1,5),10,15,20,25,30)</f>
        <v>15</v>
      </c>
      <c r="F120" s="23" t="s">
        <v>37</v>
      </c>
      <c r="G120" s="27" t="str">
        <f ca="1">TEXT(E121,"$#,###.00")&amp;"; "&amp;TEXT(E125,"$#,###.00")</f>
        <v>$1,540,629.73; $1,648,473.81</v>
      </c>
      <c r="H120" s="50" t="str">
        <f ca="1">"You've won a lottery that makes annual payments starting at the end of this year. The payments will begin at "&amp;TEXT(E124,"$#,###")&amp;" and grow at "&amp;E123*100&amp;"% annually for "&amp;E120&amp;" years. What is the present value of these lottery winnings assuming a discount rate of "&amp;E122*100&amp;"%? What if the annual payments begin immediately?"</f>
        <v>You've won a lottery that makes annual payments starting at the end of this year. The payments will begin at $125,000 and grow at 5% annually for 15 years. What is the present value of these lottery winnings assuming a discount rate of 7%? What if the annual payments begin immediately?</v>
      </c>
      <c r="I120" s="50"/>
      <c r="J120" s="50"/>
      <c r="K120" s="50"/>
      <c r="L120" s="50"/>
      <c r="M120" s="50"/>
      <c r="N120" s="50"/>
      <c r="O120" s="50"/>
    </row>
    <row r="121" spans="2:15" s="5" customFormat="1" x14ac:dyDescent="0.25">
      <c r="B121" s="18"/>
      <c r="C121" s="17"/>
      <c r="D121" s="18" t="s">
        <v>8</v>
      </c>
      <c r="E121" s="42">
        <f ca="1">E124*((1-((1+E123)/(1+E122))^E120)/(E122-E123))</f>
        <v>1540629.7265625761</v>
      </c>
      <c r="F121" s="17"/>
      <c r="G121" s="18"/>
      <c r="H121" s="50"/>
      <c r="I121" s="50"/>
      <c r="J121" s="50"/>
      <c r="K121" s="50"/>
      <c r="L121" s="50"/>
      <c r="M121" s="50"/>
      <c r="N121" s="50"/>
      <c r="O121" s="50"/>
    </row>
    <row r="122" spans="2:15" s="5" customFormat="1" x14ac:dyDescent="0.25">
      <c r="B122" s="18"/>
      <c r="C122" s="17"/>
      <c r="D122" s="18" t="s">
        <v>9</v>
      </c>
      <c r="E122" s="36">
        <f ca="1">RANDBETWEEN(6,12)/100</f>
        <v>7.0000000000000007E-2</v>
      </c>
      <c r="F122" s="17"/>
      <c r="G122" s="18"/>
      <c r="H122" s="50"/>
      <c r="I122" s="50"/>
      <c r="J122" s="50"/>
      <c r="K122" s="50"/>
      <c r="L122" s="50"/>
      <c r="M122" s="50"/>
      <c r="N122" s="50"/>
      <c r="O122" s="50"/>
    </row>
    <row r="123" spans="2:15" s="5" customFormat="1" x14ac:dyDescent="0.25">
      <c r="B123" s="18"/>
      <c r="C123" s="17"/>
      <c r="D123" s="18" t="s">
        <v>42</v>
      </c>
      <c r="E123" s="43">
        <f ca="1">E122-RANDBETWEEN(1,3)/100</f>
        <v>0.05</v>
      </c>
      <c r="F123" s="17"/>
      <c r="G123" s="24"/>
      <c r="H123" s="50"/>
      <c r="I123" s="50"/>
      <c r="J123" s="50"/>
      <c r="K123" s="50"/>
      <c r="L123" s="50"/>
      <c r="M123" s="50"/>
      <c r="N123" s="50"/>
      <c r="O123" s="50"/>
    </row>
    <row r="124" spans="2:15" s="5" customFormat="1" x14ac:dyDescent="0.25">
      <c r="B124" s="18"/>
      <c r="C124" s="17"/>
      <c r="D124" s="18" t="s">
        <v>19</v>
      </c>
      <c r="E124" s="44">
        <f ca="1">CHOOSE(RANDBETWEEN(1,5),100000,125000,150000,175000,200000)</f>
        <v>125000</v>
      </c>
      <c r="F124" s="17"/>
      <c r="G124" s="18"/>
      <c r="H124" s="28"/>
      <c r="I124" s="28"/>
      <c r="J124" s="18"/>
      <c r="K124" s="18"/>
      <c r="L124" s="18"/>
      <c r="M124" s="18"/>
      <c r="N124" s="18"/>
      <c r="O124" s="18"/>
    </row>
    <row r="125" spans="2:15" s="5" customFormat="1" x14ac:dyDescent="0.25">
      <c r="B125" s="18"/>
      <c r="C125" s="17"/>
      <c r="D125" s="18" t="s">
        <v>43</v>
      </c>
      <c r="E125" s="44">
        <f ca="1">E121*(1+E122)</f>
        <v>1648473.8074219567</v>
      </c>
      <c r="F125" s="17"/>
      <c r="G125" s="18"/>
      <c r="H125" s="18"/>
      <c r="I125" s="18"/>
      <c r="J125" s="18"/>
      <c r="K125" s="18"/>
      <c r="L125" s="18"/>
      <c r="M125" s="18"/>
      <c r="N125" s="18"/>
      <c r="O125" s="18"/>
    </row>
    <row r="126" spans="2:15" s="5" customFormat="1" x14ac:dyDescent="0.25">
      <c r="B126" s="18"/>
      <c r="C126" s="17"/>
      <c r="D126" s="18"/>
      <c r="E126" s="20"/>
      <c r="F126" s="20"/>
      <c r="G126" s="21"/>
      <c r="H126" s="21"/>
      <c r="I126" s="18"/>
      <c r="J126" s="18"/>
      <c r="K126" s="18"/>
      <c r="L126" s="18"/>
      <c r="M126" s="18"/>
      <c r="N126" s="18"/>
      <c r="O126" s="18"/>
    </row>
    <row r="127" spans="2:15" s="5" customFormat="1" x14ac:dyDescent="0.25">
      <c r="B127" s="18"/>
      <c r="C127" s="17"/>
      <c r="D127" s="18"/>
      <c r="E127" s="20" t="s">
        <v>3</v>
      </c>
      <c r="F127" s="20" t="s">
        <v>4</v>
      </c>
      <c r="G127" s="21" t="s">
        <v>5</v>
      </c>
      <c r="H127" s="21" t="s">
        <v>6</v>
      </c>
      <c r="I127" s="18"/>
      <c r="J127" s="18"/>
      <c r="K127" s="18"/>
      <c r="L127" s="18"/>
      <c r="M127" s="18"/>
      <c r="N127" s="18"/>
      <c r="O127" s="18"/>
    </row>
    <row r="128" spans="2:15" s="5" customFormat="1" ht="13.95" customHeight="1" x14ac:dyDescent="0.25">
      <c r="B128" s="18"/>
      <c r="C128" s="17">
        <v>11</v>
      </c>
      <c r="D128" s="18" t="s">
        <v>7</v>
      </c>
      <c r="E128" s="26">
        <f ca="1">CHOOSE(RANDBETWEEN(1,5),25,26,27,30,30)</f>
        <v>30</v>
      </c>
      <c r="F128" s="23" t="s">
        <v>37</v>
      </c>
      <c r="G128" s="27" t="str">
        <f ca="1">TEXT(E129,"$#,###.00")&amp;"; "&amp;TEXT(E133,"$#,###.00")</f>
        <v>$2,069,872.39; $2,235,462.18</v>
      </c>
      <c r="H128" s="50" t="str">
        <f ca="1">"You've just begun your first career in "&amp;E134&amp;". Your salary will begin at "&amp;TEXT(E132,"$#,###")&amp;" and grow at "&amp;E131*100&amp;"% annually. What is the present value of your entire life's earnings assuming a discount rate of "&amp;E130*100&amp;"% and that you will work for "&amp;E128&amp;" years? Assume for simplicity that you receive your salary at the end of the year. Then, determine the present value if you assume your salary is received at the beginning of the year."</f>
        <v>You've just begun your first career in economics. Your salary will begin at $85,000 and grow at 7% annually. What is the present value of your entire life's earnings assuming a discount rate of 8% and that you will work for 30 years? Assume for simplicity that you receive your salary at the end of the year. Then, determine the present value if you assume your salary is received at the beginning of the year.</v>
      </c>
      <c r="I128" s="50"/>
      <c r="J128" s="50"/>
      <c r="K128" s="50"/>
      <c r="L128" s="50"/>
      <c r="M128" s="50"/>
      <c r="N128" s="50"/>
      <c r="O128" s="50"/>
    </row>
    <row r="129" spans="2:15" s="5" customFormat="1" x14ac:dyDescent="0.25">
      <c r="B129" s="18"/>
      <c r="C129" s="17"/>
      <c r="D129" s="18" t="s">
        <v>8</v>
      </c>
      <c r="E129" s="42">
        <f ca="1">E132*((1-((1+E131)/(1+E130))^E128)/(E130-E131))</f>
        <v>2069872.3929575318</v>
      </c>
      <c r="F129" s="17"/>
      <c r="G129" s="18"/>
      <c r="H129" s="50"/>
      <c r="I129" s="50"/>
      <c r="J129" s="50"/>
      <c r="K129" s="50"/>
      <c r="L129" s="50"/>
      <c r="M129" s="50"/>
      <c r="N129" s="50"/>
      <c r="O129" s="50"/>
    </row>
    <row r="130" spans="2:15" s="5" customFormat="1" x14ac:dyDescent="0.25">
      <c r="B130" s="18"/>
      <c r="C130" s="17"/>
      <c r="D130" s="18" t="s">
        <v>9</v>
      </c>
      <c r="E130" s="36">
        <f ca="1">RANDBETWEEN(6,12)/100</f>
        <v>0.08</v>
      </c>
      <c r="F130" s="17"/>
      <c r="G130" s="18"/>
      <c r="H130" s="50"/>
      <c r="I130" s="50"/>
      <c r="J130" s="50"/>
      <c r="K130" s="50"/>
      <c r="L130" s="50"/>
      <c r="M130" s="50"/>
      <c r="N130" s="50"/>
      <c r="O130" s="50"/>
    </row>
    <row r="131" spans="2:15" s="5" customFormat="1" x14ac:dyDescent="0.25">
      <c r="B131" s="18"/>
      <c r="C131" s="17"/>
      <c r="D131" s="18" t="s">
        <v>42</v>
      </c>
      <c r="E131" s="43">
        <f ca="1">E130-RANDBETWEEN(1,3)/100</f>
        <v>7.0000000000000007E-2</v>
      </c>
      <c r="F131" s="17"/>
      <c r="G131" s="24"/>
      <c r="H131" s="50"/>
      <c r="I131" s="50"/>
      <c r="J131" s="50"/>
      <c r="K131" s="50"/>
      <c r="L131" s="50"/>
      <c r="M131" s="50"/>
      <c r="N131" s="50"/>
      <c r="O131" s="50"/>
    </row>
    <row r="132" spans="2:15" s="5" customFormat="1" x14ac:dyDescent="0.25">
      <c r="B132" s="18"/>
      <c r="C132" s="17"/>
      <c r="D132" s="18" t="s">
        <v>19</v>
      </c>
      <c r="E132" s="44">
        <f ca="1">CHOOSE(RANDBETWEEN(1,5),80000,85000,90000,95000,100000)</f>
        <v>85000</v>
      </c>
      <c r="F132" s="17"/>
      <c r="G132" s="18"/>
      <c r="H132" s="28"/>
      <c r="I132" s="28"/>
      <c r="J132" s="18"/>
      <c r="K132" s="18"/>
      <c r="L132" s="18"/>
      <c r="M132" s="18"/>
      <c r="N132" s="18"/>
      <c r="O132" s="18"/>
    </row>
    <row r="133" spans="2:15" s="5" customFormat="1" x14ac:dyDescent="0.25">
      <c r="B133" s="18"/>
      <c r="C133" s="17"/>
      <c r="D133" s="18" t="s">
        <v>43</v>
      </c>
      <c r="E133" s="44">
        <f ca="1">E129*(1+E130)</f>
        <v>2235462.1843941347</v>
      </c>
      <c r="F133" s="17"/>
      <c r="G133" s="18"/>
      <c r="H133" s="18"/>
      <c r="I133" s="18"/>
      <c r="J133" s="18"/>
      <c r="K133" s="18"/>
      <c r="L133" s="18"/>
      <c r="M133" s="18"/>
      <c r="N133" s="18"/>
      <c r="O133" s="18"/>
    </row>
    <row r="134" spans="2:15" s="5" customFormat="1" x14ac:dyDescent="0.25">
      <c r="B134" s="18"/>
      <c r="C134" s="17"/>
      <c r="D134" s="18" t="s">
        <v>44</v>
      </c>
      <c r="E134" s="30" t="str">
        <f ca="1">CHOOSE(RANDBETWEEN(1,7),"accounting","analytics &amp; operations","economics","finance","international business","consulting","marketing")</f>
        <v>economics</v>
      </c>
      <c r="F134" s="17"/>
      <c r="G134" s="18"/>
      <c r="H134" s="25"/>
      <c r="I134" s="25"/>
      <c r="J134" s="18"/>
      <c r="K134" s="18"/>
      <c r="L134" s="18"/>
      <c r="M134" s="18"/>
      <c r="N134" s="18"/>
      <c r="O134" s="18"/>
    </row>
    <row r="135" spans="2:15" s="5" customFormat="1" x14ac:dyDescent="0.25">
      <c r="B135" s="18"/>
      <c r="C135" s="17"/>
      <c r="D135" s="18"/>
      <c r="E135" s="26"/>
      <c r="F135" s="17"/>
      <c r="G135" s="18"/>
      <c r="H135" s="25"/>
      <c r="I135" s="25"/>
      <c r="J135" s="18"/>
      <c r="K135" s="18"/>
      <c r="L135" s="18"/>
      <c r="M135" s="18"/>
      <c r="N135" s="18"/>
      <c r="O135" s="18"/>
    </row>
    <row r="136" spans="2:15" s="5" customFormat="1" x14ac:dyDescent="0.25">
      <c r="B136" s="18"/>
      <c r="C136" s="17"/>
      <c r="D136" s="18"/>
      <c r="E136" s="36"/>
      <c r="F136" s="17"/>
      <c r="G136" s="18"/>
      <c r="H136" s="25"/>
      <c r="I136" s="25"/>
      <c r="J136" s="18"/>
      <c r="K136" s="18"/>
      <c r="L136" s="18"/>
      <c r="M136" s="18"/>
      <c r="N136" s="18"/>
      <c r="O136" s="18"/>
    </row>
    <row r="137" spans="2:15" s="5" customFormat="1" x14ac:dyDescent="0.25">
      <c r="B137" s="18"/>
      <c r="C137" s="17"/>
      <c r="D137" s="18"/>
      <c r="E137" s="20" t="s">
        <v>3</v>
      </c>
      <c r="F137" s="20" t="s">
        <v>4</v>
      </c>
      <c r="G137" s="21" t="s">
        <v>5</v>
      </c>
      <c r="H137" s="21" t="s">
        <v>6</v>
      </c>
      <c r="I137" s="18"/>
      <c r="J137" s="18"/>
      <c r="K137" s="18"/>
      <c r="L137" s="18"/>
      <c r="M137" s="18"/>
      <c r="N137" s="18"/>
      <c r="O137" s="18"/>
    </row>
    <row r="138" spans="2:15" s="5" customFormat="1" x14ac:dyDescent="0.25">
      <c r="B138" s="18"/>
      <c r="C138" s="17">
        <v>12</v>
      </c>
      <c r="D138" s="18" t="s">
        <v>8</v>
      </c>
      <c r="E138" s="42">
        <f ca="1">E140/E139</f>
        <v>909090.90909090906</v>
      </c>
      <c r="F138" s="23" t="s">
        <v>45</v>
      </c>
      <c r="G138" s="27" t="str">
        <f ca="1">TEXT(E138,"$#,###.00")&amp;""</f>
        <v>$909,090.91</v>
      </c>
      <c r="H138" s="50" t="str">
        <f ca="1">"An insurance company is offering you an investment policy that will pay you and your heirs "&amp;TEXT(E140,"$##,###")&amp;" a year, beginning in one year, forever. If you require a rate of return of at least "&amp;E139*100&amp;"% on this investment, what is the most you will pay for this policy?"</f>
        <v>An insurance company is offering you an investment policy that will pay you and your heirs $100,000 a year, beginning in one year, forever. If you require a rate of return of at least 11% on this investment, what is the most you will pay for this policy?</v>
      </c>
      <c r="I138" s="50"/>
      <c r="J138" s="50"/>
      <c r="K138" s="50"/>
      <c r="L138" s="50"/>
      <c r="M138" s="50"/>
      <c r="N138" s="50"/>
      <c r="O138" s="50"/>
    </row>
    <row r="139" spans="2:15" s="5" customFormat="1" ht="13.95" customHeight="1" x14ac:dyDescent="0.25">
      <c r="B139" s="18"/>
      <c r="C139" s="17"/>
      <c r="D139" s="18" t="s">
        <v>9</v>
      </c>
      <c r="E139" s="36">
        <f ca="1">RANDBETWEEN(6,12)/100</f>
        <v>0.11</v>
      </c>
      <c r="F139" s="17"/>
      <c r="G139" s="18"/>
      <c r="H139" s="50"/>
      <c r="I139" s="50"/>
      <c r="J139" s="50"/>
      <c r="K139" s="50"/>
      <c r="L139" s="50"/>
      <c r="M139" s="50"/>
      <c r="N139" s="50"/>
      <c r="O139" s="50"/>
    </row>
    <row r="140" spans="2:15" s="5" customFormat="1" x14ac:dyDescent="0.25">
      <c r="B140" s="18"/>
      <c r="C140" s="17"/>
      <c r="D140" s="18" t="s">
        <v>19</v>
      </c>
      <c r="E140" s="44">
        <f ca="1">CHOOSE(RANDBETWEEN(1,5),80000,85000,90000,95000,100000)</f>
        <v>100000</v>
      </c>
      <c r="F140" s="17"/>
      <c r="G140" s="18"/>
      <c r="H140" s="50"/>
      <c r="I140" s="50"/>
      <c r="J140" s="50"/>
      <c r="K140" s="50"/>
      <c r="L140" s="50"/>
      <c r="M140" s="50"/>
      <c r="N140" s="50"/>
      <c r="O140" s="50"/>
    </row>
    <row r="141" spans="2:15" s="5" customFormat="1" x14ac:dyDescent="0.25">
      <c r="B141" s="18"/>
      <c r="C141" s="17"/>
      <c r="D141" s="18"/>
      <c r="E141" s="44"/>
      <c r="F141" s="17"/>
      <c r="G141" s="24"/>
      <c r="H141" s="50"/>
      <c r="I141" s="50"/>
      <c r="J141" s="50"/>
      <c r="K141" s="50"/>
      <c r="L141" s="50"/>
      <c r="M141" s="50"/>
      <c r="N141" s="50"/>
      <c r="O141" s="50"/>
    </row>
    <row r="142" spans="2:15" s="5" customFormat="1" x14ac:dyDescent="0.25">
      <c r="B142" s="18"/>
      <c r="C142" s="17"/>
      <c r="D142" s="18"/>
      <c r="E142" s="30"/>
      <c r="F142" s="17"/>
      <c r="G142" s="18"/>
      <c r="H142" s="28"/>
      <c r="I142" s="28"/>
      <c r="J142" s="18"/>
      <c r="K142" s="18"/>
      <c r="L142" s="18"/>
      <c r="M142" s="18"/>
      <c r="N142" s="18"/>
      <c r="O142" s="18"/>
    </row>
    <row r="143" spans="2:15" s="5" customFormat="1" x14ac:dyDescent="0.25">
      <c r="B143" s="18"/>
      <c r="C143" s="17"/>
      <c r="F143" s="17"/>
      <c r="G143" s="18"/>
      <c r="H143" s="18"/>
      <c r="I143" s="18"/>
      <c r="J143" s="18"/>
      <c r="K143" s="18"/>
      <c r="L143" s="18"/>
      <c r="M143" s="18"/>
      <c r="N143" s="18"/>
      <c r="O143" s="18"/>
    </row>
    <row r="144" spans="2:15" s="5" customFormat="1" x14ac:dyDescent="0.25">
      <c r="B144" s="18"/>
      <c r="C144" s="17"/>
      <c r="D144" s="18"/>
      <c r="E144" s="20" t="s">
        <v>3</v>
      </c>
      <c r="F144" s="20" t="s">
        <v>4</v>
      </c>
      <c r="G144" s="21" t="s">
        <v>5</v>
      </c>
      <c r="H144" s="21" t="s">
        <v>6</v>
      </c>
      <c r="I144" s="18"/>
      <c r="J144" s="18"/>
      <c r="K144" s="18"/>
      <c r="L144" s="18"/>
      <c r="M144" s="18"/>
      <c r="N144" s="18"/>
      <c r="O144" s="18"/>
    </row>
    <row r="145" spans="2:15" s="5" customFormat="1" x14ac:dyDescent="0.25">
      <c r="B145" s="18"/>
      <c r="C145" s="17">
        <v>13</v>
      </c>
      <c r="D145" s="18" t="s">
        <v>8</v>
      </c>
      <c r="E145" s="42">
        <f ca="1">E147/E146</f>
        <v>944444.4444444445</v>
      </c>
      <c r="F145" s="23" t="s">
        <v>46</v>
      </c>
      <c r="G145" s="27" t="str">
        <f ca="1">TEXT(E146,"##.0%")</f>
        <v>9.0%</v>
      </c>
      <c r="H145" s="50" t="str">
        <f ca="1">"An insurance company is offering you an investment policy that will pay you and your heirs "&amp;TEXT(E147,"$##,###")&amp;" a year, beginning in one year, forever. This policy costs "&amp;TEXT(E145,"$##,###")&amp;". What rate of return does this policy offer?"</f>
        <v>An insurance company is offering you an investment policy that will pay you and your heirs $85,000 a year, beginning in one year, forever. This policy costs $944,444. What rate of return does this policy offer?</v>
      </c>
      <c r="I145" s="50"/>
      <c r="J145" s="50"/>
      <c r="K145" s="50"/>
      <c r="L145" s="50"/>
      <c r="M145" s="50"/>
      <c r="N145" s="50"/>
      <c r="O145" s="50"/>
    </row>
    <row r="146" spans="2:15" s="5" customFormat="1" x14ac:dyDescent="0.25">
      <c r="B146" s="18"/>
      <c r="C146" s="17"/>
      <c r="D146" s="18" t="s">
        <v>9</v>
      </c>
      <c r="E146" s="36">
        <f ca="1">RANDBETWEEN(6,12)/100</f>
        <v>0.09</v>
      </c>
      <c r="F146" s="17"/>
      <c r="G146" s="18"/>
      <c r="H146" s="50"/>
      <c r="I146" s="50"/>
      <c r="J146" s="50"/>
      <c r="K146" s="50"/>
      <c r="L146" s="50"/>
      <c r="M146" s="50"/>
      <c r="N146" s="50"/>
      <c r="O146" s="50"/>
    </row>
    <row r="147" spans="2:15" s="5" customFormat="1" x14ac:dyDescent="0.25">
      <c r="B147" s="18"/>
      <c r="C147" s="17"/>
      <c r="D147" s="18" t="s">
        <v>19</v>
      </c>
      <c r="E147" s="44">
        <f ca="1">CHOOSE(RANDBETWEEN(1,5),80000,85000,90000,95000,100000)</f>
        <v>85000</v>
      </c>
      <c r="F147" s="17"/>
      <c r="G147" s="18"/>
      <c r="H147" s="50"/>
      <c r="I147" s="50"/>
      <c r="J147" s="50"/>
      <c r="K147" s="50"/>
      <c r="L147" s="50"/>
      <c r="M147" s="50"/>
      <c r="N147" s="50"/>
      <c r="O147" s="50"/>
    </row>
    <row r="148" spans="2:15" s="5" customFormat="1" x14ac:dyDescent="0.25">
      <c r="B148" s="18"/>
      <c r="C148" s="17"/>
      <c r="D148" s="18"/>
      <c r="E148" s="44"/>
      <c r="F148" s="17"/>
      <c r="G148" s="24"/>
      <c r="H148" s="50"/>
      <c r="I148" s="50"/>
      <c r="J148" s="50"/>
      <c r="K148" s="50"/>
      <c r="L148" s="50"/>
      <c r="M148" s="50"/>
      <c r="N148" s="50"/>
      <c r="O148" s="50"/>
    </row>
    <row r="149" spans="2:15" s="5" customFormat="1" x14ac:dyDescent="0.25">
      <c r="B149" s="18"/>
      <c r="C149" s="18"/>
      <c r="D149" s="18"/>
      <c r="E149" s="18"/>
      <c r="F149" s="18"/>
      <c r="G149" s="18"/>
      <c r="H149" s="18"/>
      <c r="I149" s="18"/>
      <c r="J149" s="18"/>
      <c r="K149" s="18"/>
      <c r="L149" s="18"/>
      <c r="M149" s="18"/>
      <c r="N149" s="18"/>
      <c r="O149" s="18"/>
    </row>
    <row r="150" spans="2:15" s="5" customFormat="1" x14ac:dyDescent="0.25">
      <c r="B150" s="18"/>
      <c r="C150" s="17"/>
      <c r="D150" s="18"/>
      <c r="E150" s="20" t="s">
        <v>3</v>
      </c>
      <c r="F150" s="20" t="s">
        <v>4</v>
      </c>
      <c r="G150" s="21" t="s">
        <v>5</v>
      </c>
      <c r="H150" s="21" t="s">
        <v>6</v>
      </c>
      <c r="I150" s="18"/>
      <c r="J150" s="18"/>
      <c r="K150" s="18"/>
      <c r="L150" s="18"/>
      <c r="M150" s="18"/>
      <c r="N150" s="18"/>
      <c r="O150" s="18"/>
    </row>
    <row r="151" spans="2:15" s="5" customFormat="1" ht="15" customHeight="1" x14ac:dyDescent="0.25">
      <c r="B151" s="18"/>
      <c r="C151" s="17">
        <v>14</v>
      </c>
      <c r="D151" s="18" t="s">
        <v>7</v>
      </c>
      <c r="E151" s="26">
        <f ca="1">RANDBETWEEN(35,45)</f>
        <v>38</v>
      </c>
      <c r="F151" s="23" t="s">
        <v>40</v>
      </c>
      <c r="G151" s="45" t="str">
        <f ca="1">TEXT(E154,"$#,###.00")&amp;"; "&amp;TEXT(E158,"$#,###.00")</f>
        <v>$1,101,579.73; $109,973.18</v>
      </c>
      <c r="H151" s="50" t="str">
        <f ca="1">"You make "&amp;E151&amp;" annual deposits of $"&amp;E155&amp;" at the "&amp;E156&amp;" of each year into an individual retirement account (IRA). You expect to earn "&amp;E153*100&amp;"% per year. How much money do you expect to have after your last deposit? If in "&amp;E151&amp;" years you decide to make equal annual "&amp;E156&amp;" of year withdrawals for "&amp;E157&amp;" more years from the amount you just calculated until you have $0 left in the account, how much will your annual withdrawals be assuming your IRA balance continues to grow at "&amp;E153*100&amp;"% per year?"</f>
        <v>You make 38 annual deposits of $5000 at the end of each year into an individual retirement account (IRA). You expect to earn 8% per year. How much money do you expect to have after your last deposit? If in 38 years you decide to make equal annual end of year withdrawals for 21 more years from the amount you just calculated until you have $0 left in the account, how much will your annual withdrawals be assuming your IRA balance continues to grow at 8% per year?</v>
      </c>
      <c r="I151" s="50"/>
      <c r="J151" s="50"/>
      <c r="K151" s="50"/>
      <c r="L151" s="50"/>
      <c r="M151" s="50"/>
      <c r="N151" s="50"/>
      <c r="O151" s="50"/>
    </row>
    <row r="152" spans="2:15" s="5" customFormat="1" x14ac:dyDescent="0.25">
      <c r="B152" s="18"/>
      <c r="C152" s="17"/>
      <c r="D152" s="18" t="s">
        <v>8</v>
      </c>
      <c r="E152" s="46">
        <f ca="1">E154</f>
        <v>1101579.7269804466</v>
      </c>
      <c r="F152" s="17"/>
      <c r="G152" s="18"/>
      <c r="H152" s="50"/>
      <c r="I152" s="50"/>
      <c r="J152" s="50"/>
      <c r="K152" s="50"/>
      <c r="L152" s="50"/>
      <c r="M152" s="50"/>
      <c r="N152" s="50"/>
      <c r="O152" s="50"/>
    </row>
    <row r="153" spans="2:15" s="5" customFormat="1" x14ac:dyDescent="0.25">
      <c r="B153" s="18"/>
      <c r="C153" s="17"/>
      <c r="D153" s="18" t="s">
        <v>9</v>
      </c>
      <c r="E153" s="36">
        <f ca="1">RANDBETWEEN(3,8)/100</f>
        <v>0.08</v>
      </c>
      <c r="F153" s="17"/>
      <c r="G153" s="18"/>
      <c r="H153" s="50"/>
      <c r="I153" s="50"/>
      <c r="J153" s="50"/>
      <c r="K153" s="50"/>
      <c r="L153" s="50"/>
      <c r="M153" s="50"/>
      <c r="N153" s="50"/>
      <c r="O153" s="50"/>
    </row>
    <row r="154" spans="2:15" s="5" customFormat="1" x14ac:dyDescent="0.25">
      <c r="B154" s="18"/>
      <c r="C154" s="17"/>
      <c r="D154" s="18" t="s">
        <v>10</v>
      </c>
      <c r="E154" s="47">
        <f ca="1">-FV(E153,E151,E155,,IF(E156="beginning",1,0))</f>
        <v>1101579.7269804466</v>
      </c>
      <c r="F154" s="17"/>
      <c r="G154" s="24"/>
      <c r="H154" s="50"/>
      <c r="I154" s="50"/>
      <c r="J154" s="50"/>
      <c r="K154" s="50"/>
      <c r="L154" s="50"/>
      <c r="M154" s="50"/>
      <c r="N154" s="50"/>
      <c r="O154" s="50"/>
    </row>
    <row r="155" spans="2:15" s="5" customFormat="1" x14ac:dyDescent="0.25">
      <c r="B155" s="18"/>
      <c r="C155" s="17"/>
      <c r="D155" s="18" t="s">
        <v>19</v>
      </c>
      <c r="E155" s="30">
        <f ca="1">CHOOSE(RANDBETWEEN(1,5),1000,2000,3000,4000,5000)</f>
        <v>5000</v>
      </c>
      <c r="F155" s="17"/>
      <c r="G155" s="18"/>
      <c r="H155" s="50"/>
      <c r="I155" s="50"/>
      <c r="J155" s="50"/>
      <c r="K155" s="50"/>
      <c r="L155" s="50"/>
      <c r="M155" s="50"/>
      <c r="N155" s="50"/>
      <c r="O155" s="50"/>
    </row>
    <row r="156" spans="2:15" s="5" customFormat="1" x14ac:dyDescent="0.25">
      <c r="B156" s="18"/>
      <c r="C156" s="17"/>
      <c r="D156" s="18" t="s">
        <v>38</v>
      </c>
      <c r="E156" s="47" t="str">
        <f ca="1">CHOOSE(RANDBETWEEN(1,2),"beginning","end")</f>
        <v>end</v>
      </c>
      <c r="F156" s="17"/>
      <c r="G156" s="18"/>
      <c r="H156" s="50"/>
      <c r="I156" s="50"/>
      <c r="J156" s="50"/>
      <c r="K156" s="50"/>
      <c r="L156" s="50"/>
      <c r="M156" s="50"/>
      <c r="N156" s="50"/>
      <c r="O156" s="50"/>
    </row>
    <row r="157" spans="2:15" s="5" customFormat="1" x14ac:dyDescent="0.25">
      <c r="B157" s="18"/>
      <c r="C157" s="17"/>
      <c r="D157" s="18" t="s">
        <v>39</v>
      </c>
      <c r="E157" s="48">
        <f ca="1">RANDBETWEEN(20,30)</f>
        <v>21</v>
      </c>
      <c r="F157" s="17"/>
      <c r="G157" s="18"/>
      <c r="H157" s="25"/>
      <c r="I157" s="25"/>
      <c r="J157" s="18"/>
      <c r="K157" s="18"/>
      <c r="L157" s="18"/>
      <c r="M157" s="18"/>
      <c r="N157" s="18"/>
      <c r="O157" s="18"/>
    </row>
    <row r="158" spans="2:15" s="5" customFormat="1" x14ac:dyDescent="0.25">
      <c r="B158" s="18"/>
      <c r="C158" s="18"/>
      <c r="D158" s="18" t="s">
        <v>41</v>
      </c>
      <c r="E158" s="24">
        <f ca="1">-PMT(E153,E157,E152,0,IF(E156="beginning",1,0))</f>
        <v>109973.18305347367</v>
      </c>
      <c r="F158" s="20"/>
      <c r="G158" s="21"/>
      <c r="H158" s="21"/>
      <c r="I158" s="18"/>
      <c r="J158" s="18"/>
      <c r="K158" s="18"/>
      <c r="L158" s="18"/>
      <c r="M158" s="18"/>
      <c r="N158" s="18"/>
      <c r="O158" s="18"/>
    </row>
    <row r="159" spans="2:15" s="5" customFormat="1" x14ac:dyDescent="0.25">
      <c r="B159" s="18"/>
      <c r="C159" s="18"/>
      <c r="D159" s="18"/>
      <c r="E159" s="26"/>
      <c r="F159" s="23"/>
      <c r="G159" s="45"/>
      <c r="H159" s="25"/>
      <c r="I159" s="25"/>
      <c r="J159" s="25"/>
      <c r="K159" s="25"/>
      <c r="L159" s="25"/>
      <c r="M159" s="25"/>
      <c r="N159" s="25"/>
      <c r="O159" s="25"/>
    </row>
    <row r="160" spans="2:15" s="5" customFormat="1" x14ac:dyDescent="0.25">
      <c r="C160" s="18"/>
      <c r="D160" s="18"/>
      <c r="E160" s="18"/>
      <c r="F160" s="18"/>
      <c r="G160" s="18"/>
      <c r="H160" s="18"/>
      <c r="I160" s="18"/>
      <c r="J160" s="18"/>
      <c r="K160" s="18"/>
      <c r="L160" s="18"/>
      <c r="M160" s="18"/>
      <c r="N160" s="18"/>
      <c r="O160" s="18"/>
    </row>
    <row r="161" spans="3:15" s="5" customFormat="1" x14ac:dyDescent="0.25">
      <c r="C161" s="17"/>
      <c r="D161" s="18"/>
      <c r="E161" s="20" t="s">
        <v>3</v>
      </c>
      <c r="F161" s="20" t="s">
        <v>4</v>
      </c>
      <c r="G161" s="21" t="s">
        <v>5</v>
      </c>
      <c r="H161" s="21" t="s">
        <v>6</v>
      </c>
      <c r="I161" s="18"/>
      <c r="J161" s="18"/>
      <c r="K161" s="18"/>
      <c r="L161" s="18"/>
      <c r="M161" s="18"/>
      <c r="N161" s="18"/>
      <c r="O161" s="18"/>
    </row>
    <row r="162" spans="3:15" s="5" customFormat="1" x14ac:dyDescent="0.25">
      <c r="C162" s="17">
        <v>15</v>
      </c>
      <c r="D162" s="18" t="s">
        <v>8</v>
      </c>
      <c r="E162" s="46">
        <f ca="1">E164/E163</f>
        <v>66.666666666666671</v>
      </c>
      <c r="F162" s="23" t="s">
        <v>47</v>
      </c>
      <c r="G162" s="30" t="str">
        <f ca="1">TEXT(E163,"##.00%")</f>
        <v>12.00%</v>
      </c>
      <c r="H162" s="50" t="str">
        <f ca="1">"Preferred stock is a type of stock that promises a fixed cash dividend every period, forever. If you identify a preferred share that promies to pay "&amp;TEXT(E164,"$##,###.00")&amp;" a year, beginning in one year, forever, that costs "&amp;TEXT(E162,"$##,###.00")&amp;" per share, what rate of return does this stock offer?"</f>
        <v>Preferred stock is a type of stock that promises a fixed cash dividend every period, forever. If you identify a preferred share that promies to pay $8.00 a year, beginning in one year, forever, that costs $66.67 per share, what rate of return does this stock offer?</v>
      </c>
      <c r="I162" s="50"/>
      <c r="J162" s="50"/>
      <c r="K162" s="50"/>
      <c r="L162" s="50"/>
      <c r="M162" s="50"/>
      <c r="N162" s="50"/>
      <c r="O162" s="50"/>
    </row>
    <row r="163" spans="3:15" s="5" customFormat="1" x14ac:dyDescent="0.25">
      <c r="C163" s="17"/>
      <c r="D163" s="18" t="s">
        <v>9</v>
      </c>
      <c r="E163" s="36">
        <f ca="1">RANDBETWEEN(6,12)/100</f>
        <v>0.12</v>
      </c>
      <c r="F163" s="17"/>
      <c r="G163" s="18"/>
      <c r="H163" s="50"/>
      <c r="I163" s="50"/>
      <c r="J163" s="50"/>
      <c r="K163" s="50"/>
      <c r="L163" s="50"/>
      <c r="M163" s="50"/>
      <c r="N163" s="50"/>
      <c r="O163" s="50"/>
    </row>
    <row r="164" spans="3:15" s="5" customFormat="1" x14ac:dyDescent="0.25">
      <c r="C164" s="17"/>
      <c r="D164" s="18" t="s">
        <v>19</v>
      </c>
      <c r="E164" s="49">
        <f ca="1">CHOOSE(RANDBETWEEN(1,5),8,8.5,9,9.5,10)</f>
        <v>8</v>
      </c>
      <c r="F164" s="17"/>
      <c r="G164" s="18"/>
      <c r="H164" s="50"/>
      <c r="I164" s="50"/>
      <c r="J164" s="50"/>
      <c r="K164" s="50"/>
      <c r="L164" s="50"/>
      <c r="M164" s="50"/>
      <c r="N164" s="50"/>
      <c r="O164" s="50"/>
    </row>
    <row r="165" spans="3:15" s="5" customFormat="1" x14ac:dyDescent="0.25">
      <c r="C165" s="17"/>
      <c r="D165" s="18"/>
      <c r="E165" s="44"/>
      <c r="F165" s="17"/>
      <c r="G165" s="24"/>
      <c r="H165" s="50"/>
      <c r="I165" s="50"/>
      <c r="J165" s="50"/>
      <c r="K165" s="50"/>
      <c r="L165" s="50"/>
      <c r="M165" s="50"/>
      <c r="N165" s="50"/>
      <c r="O165" s="50"/>
    </row>
    <row r="166" spans="3:15" s="5" customFormat="1" x14ac:dyDescent="0.25"/>
    <row r="167" spans="3:15" s="5" customFormat="1" x14ac:dyDescent="0.25"/>
    <row r="168" spans="3:15" s="5" customFormat="1" x14ac:dyDescent="0.25">
      <c r="C168" s="17"/>
      <c r="D168" s="18"/>
      <c r="E168" s="20" t="s">
        <v>3</v>
      </c>
      <c r="F168" s="20" t="s">
        <v>4</v>
      </c>
      <c r="G168" s="21" t="s">
        <v>5</v>
      </c>
      <c r="H168" s="21" t="s">
        <v>6</v>
      </c>
      <c r="I168" s="18"/>
      <c r="J168" s="18"/>
      <c r="K168" s="18"/>
      <c r="L168" s="18"/>
      <c r="M168" s="18"/>
      <c r="N168" s="18"/>
      <c r="O168" s="18"/>
    </row>
    <row r="169" spans="3:15" s="5" customFormat="1" x14ac:dyDescent="0.25">
      <c r="C169" s="17">
        <v>16</v>
      </c>
      <c r="D169" s="18" t="s">
        <v>8</v>
      </c>
      <c r="E169" s="42">
        <f ca="1">E171/E170</f>
        <v>86.36363636363636</v>
      </c>
      <c r="F169" s="23" t="s">
        <v>45</v>
      </c>
      <c r="G169" s="27" t="str">
        <f ca="1">TEXT(E169,"$###.00")</f>
        <v>$86.36</v>
      </c>
      <c r="H169" s="50" t="str">
        <f ca="1">"Preferred stock is a type of stock that promises a fixed cash dividend every period, forever. How much would you pay for a preferred share that promies to pay "&amp;TEXT(E171,"$##,###.00")&amp;" a year, beginning in one year, forever, if you require a "&amp;E170*100&amp;"% rate of return on this investment?"</f>
        <v>Preferred stock is a type of stock that promises a fixed cash dividend every period, forever. How much would you pay for a preferred share that promies to pay $9.50 a year, beginning in one year, forever, if you require a 11% rate of return on this investment?</v>
      </c>
      <c r="I169" s="50"/>
      <c r="J169" s="50"/>
      <c r="K169" s="50"/>
      <c r="L169" s="50"/>
      <c r="M169" s="50"/>
      <c r="N169" s="50"/>
      <c r="O169" s="50"/>
    </row>
    <row r="170" spans="3:15" s="5" customFormat="1" x14ac:dyDescent="0.25">
      <c r="C170" s="17"/>
      <c r="D170" s="18" t="s">
        <v>9</v>
      </c>
      <c r="E170" s="36">
        <f ca="1">RANDBETWEEN(6,12)/100</f>
        <v>0.11</v>
      </c>
      <c r="F170" s="17"/>
      <c r="G170" s="18"/>
      <c r="H170" s="50"/>
      <c r="I170" s="50"/>
      <c r="J170" s="50"/>
      <c r="K170" s="50"/>
      <c r="L170" s="50"/>
      <c r="M170" s="50"/>
      <c r="N170" s="50"/>
      <c r="O170" s="50"/>
    </row>
    <row r="171" spans="3:15" s="5" customFormat="1" x14ac:dyDescent="0.25">
      <c r="C171" s="17"/>
      <c r="D171" s="18" t="s">
        <v>19</v>
      </c>
      <c r="E171" s="49">
        <f ca="1">CHOOSE(RANDBETWEEN(1,5),8,8.5,9,9.5,10)</f>
        <v>9.5</v>
      </c>
      <c r="F171" s="17"/>
      <c r="G171" s="18"/>
      <c r="H171" s="50"/>
      <c r="I171" s="50"/>
      <c r="J171" s="50"/>
      <c r="K171" s="50"/>
      <c r="L171" s="50"/>
      <c r="M171" s="50"/>
      <c r="N171" s="50"/>
      <c r="O171" s="50"/>
    </row>
    <row r="172" spans="3:15" s="5" customFormat="1" x14ac:dyDescent="0.25">
      <c r="C172" s="17"/>
      <c r="D172" s="18"/>
      <c r="E172" s="44"/>
      <c r="F172" s="17"/>
      <c r="G172" s="24"/>
      <c r="H172" s="50"/>
      <c r="I172" s="50"/>
      <c r="J172" s="50"/>
      <c r="K172" s="50"/>
      <c r="L172" s="50"/>
      <c r="M172" s="50"/>
      <c r="N172" s="50"/>
      <c r="O172" s="50"/>
    </row>
    <row r="173" spans="3:15" s="5" customFormat="1" x14ac:dyDescent="0.25"/>
    <row r="174" spans="3:15" s="5" customFormat="1" x14ac:dyDescent="0.25"/>
    <row r="175" spans="3:15" s="5" customFormat="1" x14ac:dyDescent="0.25"/>
  </sheetData>
  <mergeCells count="23">
    <mergeCell ref="H52:N56"/>
    <mergeCell ref="H65:N70"/>
    <mergeCell ref="H74:N79"/>
    <mergeCell ref="H169:O172"/>
    <mergeCell ref="H38:M44"/>
    <mergeCell ref="H97:O100"/>
    <mergeCell ref="H105:O108"/>
    <mergeCell ref="H113:O116"/>
    <mergeCell ref="H120:O123"/>
    <mergeCell ref="H128:O131"/>
    <mergeCell ref="H83:N90"/>
    <mergeCell ref="H151:O156"/>
    <mergeCell ref="H138:O141"/>
    <mergeCell ref="H145:O148"/>
    <mergeCell ref="H162:O165"/>
    <mergeCell ref="H24:L29"/>
    <mergeCell ref="K17:L17"/>
    <mergeCell ref="B1:L2"/>
    <mergeCell ref="M1:P2"/>
    <mergeCell ref="B5:L5"/>
    <mergeCell ref="B6:L9"/>
    <mergeCell ref="C15:L15"/>
    <mergeCell ref="C11:L14"/>
  </mergeCells>
  <hyperlinks>
    <hyperlink ref="B17" location="'Cash Flow Practice Problems'!A4" display="▲Top" xr:uid="{858496E5-AFD9-4BC3-B836-FEB15DD432D0}"/>
  </hyperlinks>
  <pageMargins left="0.7" right="0.7" top="0.75" bottom="0.75" header="0.3" footer="0.3"/>
  <pageSetup orientation="landscape" r:id="rId1"/>
  <colBreaks count="1" manualBreakCount="1">
    <brk id="12" max="1048575" man="1"/>
  </colBreaks>
  <ignoredErrors>
    <ignoredError sqref="E6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Cash Flow Practice Problems</vt:lpstr>
    </vt:vector>
  </TitlesOfParts>
  <Company>University of Richmond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Farizo, Joseph</dc:creator>
  <cp:lastModifiedBy>jfari</cp:lastModifiedBy>
  <dcterms:created xsi:type="dcterms:W3CDTF">2020-08-02T22:50:44Z</dcterms:created>
  <dcterms:modified xsi:type="dcterms:W3CDTF">2023-02-19T19:09:30Z</dcterms:modified>
</cp:coreProperties>
</file>