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rizo\Dropbox\University of Richmond\FIN 366 Investments\Excel Worksheets\"/>
    </mc:Choice>
  </mc:AlternateContent>
  <xr:revisionPtr revIDLastSave="0" documentId="13_ncr:1_{3B41F656-660B-42AC-8BE6-1D15D17C6EBD}" xr6:coauthVersionLast="36" xr6:coauthVersionMax="36" xr10:uidLastSave="{00000000-0000-0000-0000-000000000000}"/>
  <bookViews>
    <workbookView xWindow="-105" yWindow="-105" windowWidth="23250" windowHeight="12570" xr2:uid="{B10066D9-5C04-4F93-B074-63910E60FEFA}"/>
  </bookViews>
  <sheets>
    <sheet name="Dividend Discount Model" sheetId="4" r:id="rId1"/>
    <sheet name="Multistage DDM" sheetId="5" r:id="rId2"/>
  </sheets>
  <definedNames>
    <definedName name="AFDSSDF" localSheetId="1">#REF!</definedName>
    <definedName name="AFDSSDF">#REF!</definedName>
    <definedName name="Home11" localSheetId="0">'Dividend Discount Model'!#REF!</definedName>
    <definedName name="Home11" localSheetId="1">'Multistage DDM'!#REF!</definedName>
    <definedName name="Home11">#REF!</definedName>
    <definedName name="Home16" localSheetId="0">#REF!</definedName>
    <definedName name="Home16" localSheetId="1">#REF!</definedName>
    <definedName name="Home16">#REF!</definedName>
    <definedName name="Home17" localSheetId="0">#REF!</definedName>
    <definedName name="Home17" localSheetId="1">#REF!</definedName>
    <definedName name="Home17">#REF!</definedName>
    <definedName name="Home18" localSheetId="0">#REF!</definedName>
    <definedName name="Home18" localSheetId="1">#REF!</definedName>
    <definedName name="Home18">#REF!</definedName>
    <definedName name="Home19" localSheetId="0">#REF!</definedName>
    <definedName name="Home19" localSheetId="1">#REF!</definedName>
    <definedName name="Home19">#REF!</definedName>
    <definedName name="Home20" localSheetId="0">#REF!</definedName>
    <definedName name="Home20" localSheetId="1">#REF!</definedName>
    <definedName name="Home20">#REF!</definedName>
    <definedName name="Home21" localSheetId="0">#REF!</definedName>
    <definedName name="Home21" localSheetId="1">#REF!</definedName>
    <definedName name="Home21">#REF!</definedName>
    <definedName name="Home22" localSheetId="0">#REF!</definedName>
    <definedName name="Home22" localSheetId="1">#REF!</definedName>
    <definedName name="Home22">#REF!</definedName>
    <definedName name="Home23" localSheetId="0">#REF!</definedName>
    <definedName name="Home23" localSheetId="1">#REF!</definedName>
    <definedName name="Home23">#REF!</definedName>
    <definedName name="Home24" localSheetId="0">#REF!</definedName>
    <definedName name="Home24" localSheetId="1">#REF!</definedName>
    <definedName name="Home24">#REF!</definedName>
    <definedName name="Home25" localSheetId="0">#REF!</definedName>
    <definedName name="Home25" localSheetId="1">#REF!</definedName>
    <definedName name="Home25">#REF!</definedName>
    <definedName name="Home50" localSheetId="1">#REF!</definedName>
    <definedName name="Home50">#REF!</definedName>
    <definedName name="Home7" localSheetId="0">#REF!</definedName>
    <definedName name="Home7" localSheetId="1">#REF!</definedName>
    <definedName name="Home7">#REF!</definedName>
    <definedName name="Next" localSheetId="1">#REF!</definedName>
    <definedName name="Nex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D24" i="5" s="1"/>
  <c r="D12" i="5"/>
  <c r="D15" i="5"/>
  <c r="H13" i="5"/>
  <c r="H12" i="5"/>
  <c r="D11" i="4"/>
  <c r="E11" i="5" l="1"/>
  <c r="D14" i="5" s="1"/>
  <c r="H14" i="5"/>
  <c r="D13" i="5" s="1"/>
  <c r="H11" i="4"/>
  <c r="H10" i="4"/>
  <c r="D13" i="4"/>
  <c r="D12" i="4"/>
  <c r="D22" i="4" s="1"/>
  <c r="D10" i="4"/>
  <c r="D21" i="4" s="1"/>
  <c r="F11" i="5" l="1"/>
  <c r="E24" i="5"/>
  <c r="H12" i="4"/>
  <c r="D23" i="4" s="1"/>
  <c r="E21" i="4"/>
  <c r="F21" i="4"/>
  <c r="G21" i="4"/>
  <c r="G22" i="4"/>
  <c r="E22" i="4"/>
  <c r="H21" i="4"/>
  <c r="H22" i="4"/>
  <c r="F22" i="4"/>
  <c r="G11" i="5" l="1"/>
  <c r="F24" i="5"/>
  <c r="E23" i="4"/>
  <c r="F23" i="4"/>
  <c r="G23" i="4"/>
  <c r="H23" i="4"/>
  <c r="H11" i="5" l="1"/>
  <c r="G24" i="5"/>
  <c r="H24" i="4"/>
  <c r="H13" i="4" s="1"/>
  <c r="H24" i="5" l="1"/>
  <c r="D25" i="5"/>
  <c r="D26" i="5" s="1"/>
  <c r="H26" i="4"/>
  <c r="B28" i="4" s="1"/>
  <c r="F25" i="5" l="1"/>
  <c r="F26" i="5" s="1"/>
  <c r="G25" i="5"/>
  <c r="G26" i="5" s="1"/>
  <c r="E25" i="5"/>
  <c r="E26" i="5" s="1"/>
  <c r="H25" i="5"/>
  <c r="H26" i="5" s="1"/>
  <c r="H27" i="5" l="1"/>
  <c r="H15" i="5" s="1"/>
  <c r="H29" i="5" l="1"/>
  <c r="B31" i="5" s="1"/>
</calcChain>
</file>

<file path=xl/sharedStrings.xml><?xml version="1.0" encoding="utf-8"?>
<sst xmlns="http://schemas.openxmlformats.org/spreadsheetml/2006/main" count="50" uniqueCount="36">
  <si>
    <t>▲Top</t>
  </si>
  <si>
    <t>Next ►</t>
  </si>
  <si>
    <t>© Joseph Farizo</t>
  </si>
  <si>
    <t>Number of Periods</t>
  </si>
  <si>
    <r>
      <t>E(R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)</t>
    </r>
  </si>
  <si>
    <r>
      <t>R</t>
    </r>
    <r>
      <rPr>
        <vertAlign val="subscript"/>
        <sz val="11"/>
        <rFont val="Arial"/>
        <family val="2"/>
      </rPr>
      <t>F</t>
    </r>
  </si>
  <si>
    <t>t = 1</t>
  </si>
  <si>
    <t>t = 2</t>
  </si>
  <si>
    <t>t = 3</t>
  </si>
  <si>
    <t>t = 4</t>
  </si>
  <si>
    <t>t = 5</t>
  </si>
  <si>
    <t>Dividend Payment</t>
  </si>
  <si>
    <t>PV of Dividend and Stock</t>
  </si>
  <si>
    <t>Sum =</t>
  </si>
  <si>
    <r>
      <t>Intrinsic Value = V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 xml:space="preserve"> =Present Value of Dividends and Share Price = </t>
    </r>
  </si>
  <si>
    <t>k (by the CAPM)</t>
  </si>
  <si>
    <t>Stock's β</t>
  </si>
  <si>
    <t>E(Price) End of Holding Period</t>
  </si>
  <si>
    <t>Given the data below, compute the intrinsic value of the shares and determine if the stock is priced in such a way that it presents an investing opportunity.</t>
  </si>
  <si>
    <t>Stock Price Today</t>
  </si>
  <si>
    <t>Solution</t>
  </si>
  <si>
    <t>By the formula:</t>
  </si>
  <si>
    <t>Constant Dividends over Multiple Periods</t>
  </si>
  <si>
    <t>Expected End of Period Price</t>
  </si>
  <si>
    <t>Inputs &amp; Assumptions</t>
  </si>
  <si>
    <t>Projected Annual Dividends</t>
  </si>
  <si>
    <t xml:space="preserve">Dividend Discount Model: Multistage Growth </t>
  </si>
  <si>
    <t>Projected Annual Dividends:</t>
  </si>
  <si>
    <t>Periods of projected dividends:</t>
  </si>
  <si>
    <r>
      <t xml:space="preserve">Dividend growth rate </t>
    </r>
    <r>
      <rPr>
        <i/>
        <sz val="11"/>
        <rFont val="Arial"/>
        <family val="2"/>
      </rPr>
      <t>g</t>
    </r>
  </si>
  <si>
    <t>Constant Growth Portion</t>
  </si>
  <si>
    <t xml:space="preserve">PV of Dividend and Growth </t>
  </si>
  <si>
    <t>Constant growth portion</t>
  </si>
  <si>
    <t>Multistage Dividend Growth</t>
  </si>
  <si>
    <t>◄Prev</t>
  </si>
  <si>
    <t>Dividend Discount Model: Constant Dividend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</si>
</sst>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8" formatCode="&quot;$&quot;#,##0.00"/>
    <numFmt numFmtId="170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sz val="11"/>
      <color theme="0"/>
      <name val="Tahoma"/>
      <family val="2"/>
    </font>
    <font>
      <u/>
      <sz val="11"/>
      <color theme="4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20"/>
      <color theme="0"/>
      <name val="Arial"/>
      <family val="2"/>
    </font>
    <font>
      <vertAlign val="subscript"/>
      <sz val="11"/>
      <name val="Arial"/>
      <family val="2"/>
    </font>
    <font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EFE0D9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>
      <alignment horizontal="center"/>
    </xf>
    <xf numFmtId="0" fontId="6" fillId="5" borderId="1">
      <alignment horizontal="left"/>
    </xf>
    <xf numFmtId="0" fontId="3" fillId="4" borderId="0">
      <alignment horizontal="left"/>
    </xf>
  </cellStyleXfs>
  <cellXfs count="72">
    <xf numFmtId="0" fontId="0" fillId="0" borderId="0" xfId="0"/>
    <xf numFmtId="0" fontId="7" fillId="4" borderId="0" xfId="0" applyFont="1" applyFill="1"/>
    <xf numFmtId="0" fontId="7" fillId="2" borderId="0" xfId="0" applyFont="1" applyFill="1"/>
    <xf numFmtId="0" fontId="7" fillId="3" borderId="0" xfId="0" applyFont="1" applyFill="1"/>
    <xf numFmtId="0" fontId="8" fillId="3" borderId="0" xfId="2" applyFont="1" applyFill="1" applyAlignment="1">
      <alignment horizontal="center"/>
    </xf>
    <xf numFmtId="0" fontId="7" fillId="4" borderId="0" xfId="0" applyFont="1" applyFill="1" applyBorder="1" applyAlignment="1">
      <alignment wrapText="1"/>
    </xf>
    <xf numFmtId="0" fontId="7" fillId="3" borderId="0" xfId="0" applyFont="1" applyFill="1" applyAlignment="1"/>
    <xf numFmtId="0" fontId="7" fillId="4" borderId="0" xfId="0" applyFont="1" applyFill="1" applyAlignment="1"/>
    <xf numFmtId="0" fontId="7" fillId="4" borderId="0" xfId="0" applyFont="1" applyFill="1" applyBorder="1" applyAlignment="1"/>
    <xf numFmtId="0" fontId="7" fillId="4" borderId="0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0" xfId="0" applyFont="1" applyFill="1" applyBorder="1"/>
    <xf numFmtId="0" fontId="7" fillId="4" borderId="0" xfId="0" applyFont="1" applyFill="1" applyAlignment="1">
      <alignment horizontal="right"/>
    </xf>
    <xf numFmtId="0" fontId="7" fillId="4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44" fontId="9" fillId="4" borderId="4" xfId="0" applyNumberFormat="1" applyFont="1" applyFill="1" applyBorder="1"/>
    <xf numFmtId="44" fontId="9" fillId="4" borderId="0" xfId="0" applyNumberFormat="1" applyFont="1" applyFill="1" applyAlignment="1">
      <alignment horizontal="right"/>
    </xf>
    <xf numFmtId="44" fontId="7" fillId="4" borderId="8" xfId="0" applyNumberFormat="1" applyFont="1" applyFill="1" applyBorder="1" applyAlignment="1">
      <alignment horizontal="right"/>
    </xf>
    <xf numFmtId="44" fontId="7" fillId="4" borderId="9" xfId="0" applyNumberFormat="1" applyFont="1" applyFill="1" applyBorder="1" applyAlignment="1">
      <alignment horizontal="right"/>
    </xf>
    <xf numFmtId="44" fontId="7" fillId="4" borderId="9" xfId="0" applyNumberFormat="1" applyFont="1" applyFill="1" applyBorder="1" applyAlignment="1"/>
    <xf numFmtId="0" fontId="7" fillId="4" borderId="4" xfId="0" applyFont="1" applyFill="1" applyBorder="1" applyAlignment="1">
      <alignment horizontal="right"/>
    </xf>
    <xf numFmtId="0" fontId="7" fillId="4" borderId="2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right"/>
    </xf>
    <xf numFmtId="0" fontId="7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right"/>
    </xf>
    <xf numFmtId="0" fontId="9" fillId="5" borderId="1" xfId="4" applyFont="1" applyAlignment="1">
      <alignment horizontal="left"/>
    </xf>
    <xf numFmtId="0" fontId="7" fillId="4" borderId="0" xfId="0" applyFont="1" applyFill="1" applyBorder="1" applyAlignment="1">
      <alignment horizontal="left"/>
    </xf>
    <xf numFmtId="44" fontId="9" fillId="4" borderId="0" xfId="0" applyNumberFormat="1" applyFont="1" applyFill="1" applyBorder="1"/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0" fontId="7" fillId="4" borderId="11" xfId="0" applyFont="1" applyFill="1" applyBorder="1" applyAlignment="1">
      <alignment horizontal="right"/>
    </xf>
    <xf numFmtId="44" fontId="9" fillId="4" borderId="5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4" borderId="0" xfId="0" applyFont="1" applyFill="1" applyAlignment="1">
      <alignment horizontal="left" vertical="top" wrapText="1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left"/>
    </xf>
    <xf numFmtId="170" fontId="7" fillId="4" borderId="0" xfId="0" applyNumberFormat="1" applyFont="1" applyFill="1" applyBorder="1"/>
    <xf numFmtId="0" fontId="7" fillId="4" borderId="16" xfId="0" applyFont="1" applyFill="1" applyBorder="1"/>
    <xf numFmtId="10" fontId="7" fillId="4" borderId="16" xfId="1" applyNumberFormat="1" applyFont="1" applyFill="1" applyBorder="1"/>
    <xf numFmtId="0" fontId="7" fillId="4" borderId="17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10" fontId="7" fillId="4" borderId="18" xfId="1" applyNumberFormat="1" applyFont="1" applyFill="1" applyBorder="1"/>
    <xf numFmtId="0" fontId="7" fillId="4" borderId="18" xfId="0" applyFont="1" applyFill="1" applyBorder="1"/>
    <xf numFmtId="0" fontId="7" fillId="4" borderId="18" xfId="0" applyFont="1" applyFill="1" applyBorder="1" applyAlignment="1">
      <alignment horizontal="left"/>
    </xf>
    <xf numFmtId="168" fontId="7" fillId="4" borderId="19" xfId="0" applyNumberFormat="1" applyFont="1" applyFill="1" applyBorder="1"/>
    <xf numFmtId="0" fontId="7" fillId="6" borderId="0" xfId="0" applyFont="1" applyFill="1" applyBorder="1" applyAlignment="1"/>
    <xf numFmtId="0" fontId="7" fillId="4" borderId="0" xfId="2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0" fontId="7" fillId="4" borderId="15" xfId="0" applyFont="1" applyFill="1" applyBorder="1"/>
    <xf numFmtId="0" fontId="7" fillId="4" borderId="2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7" fillId="4" borderId="24" xfId="0" applyFont="1" applyFill="1" applyBorder="1" applyAlignment="1">
      <alignment horizontal="left"/>
    </xf>
    <xf numFmtId="170" fontId="7" fillId="4" borderId="2" xfId="0" applyNumberFormat="1" applyFont="1" applyFill="1" applyBorder="1" applyAlignment="1">
      <alignment horizontal="right"/>
    </xf>
    <xf numFmtId="170" fontId="7" fillId="4" borderId="23" xfId="0" applyNumberFormat="1" applyFont="1" applyFill="1" applyBorder="1" applyAlignment="1">
      <alignment horizontal="right"/>
    </xf>
    <xf numFmtId="0" fontId="7" fillId="4" borderId="0" xfId="0" applyNumberFormat="1" applyFont="1" applyFill="1" applyBorder="1"/>
    <xf numFmtId="9" fontId="7" fillId="4" borderId="0" xfId="0" applyNumberFormat="1" applyFont="1" applyFill="1" applyBorder="1"/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right"/>
    </xf>
    <xf numFmtId="170" fontId="9" fillId="4" borderId="26" xfId="0" applyNumberFormat="1" applyFont="1" applyFill="1" applyBorder="1" applyAlignment="1">
      <alignment horizontal="right"/>
    </xf>
    <xf numFmtId="0" fontId="9" fillId="4" borderId="25" xfId="0" applyFont="1" applyFill="1" applyBorder="1" applyAlignment="1">
      <alignment horizontal="right"/>
    </xf>
  </cellXfs>
  <cellStyles count="6">
    <cellStyle name="Example" xfId="4" xr:uid="{96ED2DB9-0048-4683-93CD-7AEB2A64C6EA}"/>
    <cellStyle name="Hyperlink" xfId="2" builtinId="8"/>
    <cellStyle name="NavigationLink" xfId="3" xr:uid="{E2D88BF5-6C86-46A4-9682-F31C48E68425}"/>
    <cellStyle name="Normal" xfId="0" builtinId="0"/>
    <cellStyle name="Percent" xfId="1" builtinId="5"/>
    <cellStyle name="TopLink" xfId="5" xr:uid="{42CDBEA6-9E51-41C2-B7D9-FEAB719507C6}"/>
  </cellStyles>
  <dxfs count="0"/>
  <tableStyles count="0" defaultTableStyle="TableStyleMedium2" defaultPivotStyle="PivotStyleLight16"/>
  <colors>
    <mruColors>
      <color rgb="FF000066"/>
      <color rgb="FF990000"/>
      <color rgb="FFEFE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367862</xdr:colOff>
      <xdr:row>15</xdr:row>
      <xdr:rowOff>157655</xdr:rowOff>
    </xdr:from>
    <xdr:ext cx="2937920" cy="43377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9A019E72-1639-4F98-8ABE-9C87563C9A9B}"/>
                </a:ext>
              </a:extLst>
            </xdr:cNvPr>
            <xdr:cNvSpPr txBox="1"/>
          </xdr:nvSpPr>
          <xdr:spPr>
            <a:xfrm>
              <a:off x="1530569" y="2824655"/>
              <a:ext cx="2937920" cy="433773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num>
                      <m:den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1+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𝑘</m:t>
                        </m:r>
                      </m:den>
                    </m:f>
                    <m:r>
                      <a:rPr lang="en-US" sz="1400" b="0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  <m:t>𝑘</m:t>
                                </m:r>
                              </m:e>
                            </m:d>
                          </m:e>
                          <m:sup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  <m:r>
                      <a:rPr lang="en-US" sz="1400" b="0" i="1">
                        <a:latin typeface="Cambria Math" panose="02040503050406030204" pitchFamily="18" charset="0"/>
                      </a:rPr>
                      <m:t>+…+</m:t>
                    </m:r>
                    <m:f>
                      <m:fPr>
                        <m:ctrlPr>
                          <a:rPr lang="en-US" sz="1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𝐻</m:t>
                            </m:r>
                          </m:sub>
                        </m:sSub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𝑃</m:t>
                            </m:r>
                          </m:e>
                          <m:sub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𝐻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  <m:t>𝑘</m:t>
                                </m:r>
                              </m:e>
                            </m:d>
                          </m:e>
                          <m:sup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9A019E72-1639-4F98-8ABE-9C87563C9A9B}"/>
                </a:ext>
              </a:extLst>
            </xdr:cNvPr>
            <xdr:cNvSpPr txBox="1"/>
          </xdr:nvSpPr>
          <xdr:spPr>
            <a:xfrm>
              <a:off x="1530569" y="2824655"/>
              <a:ext cx="2937920" cy="433773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b="0" i="0">
                  <a:latin typeface="Cambria Math" panose="02040503050406030204" pitchFamily="18" charset="0"/>
                </a:rPr>
                <a:t>𝑉_0=𝐷_1/(1+𝑘)+𝐷_2/(1+𝑘)^2 +…+</a:t>
              </a:r>
              <a:r>
                <a:rPr lang="en-US" sz="1400" i="0">
                  <a:latin typeface="Cambria Math" panose="02040503050406030204" pitchFamily="18" charset="0"/>
                </a:rPr>
                <a:t>(</a:t>
              </a:r>
              <a:r>
                <a:rPr lang="en-US" sz="1400" b="0" i="0">
                  <a:latin typeface="Cambria Math" panose="02040503050406030204" pitchFamily="18" charset="0"/>
                </a:rPr>
                <a:t>𝐷_𝐻+𝑃_𝐻)/(1+𝑘)^𝑡 </a:t>
              </a:r>
              <a:endParaRPr lang="en-US" sz="14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367862</xdr:colOff>
      <xdr:row>17</xdr:row>
      <xdr:rowOff>157655</xdr:rowOff>
    </xdr:from>
    <xdr:ext cx="3167598" cy="59118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A67CC9DB-B41A-48AE-93C3-82AB4438CAFD}"/>
                </a:ext>
              </a:extLst>
            </xdr:cNvPr>
            <xdr:cNvSpPr txBox="1"/>
          </xdr:nvSpPr>
          <xdr:spPr>
            <a:xfrm>
              <a:off x="1530569" y="3402724"/>
              <a:ext cx="3167598" cy="59118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num>
                      <m:den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1+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𝑘</m:t>
                        </m:r>
                      </m:den>
                    </m:f>
                    <m:r>
                      <a:rPr lang="en-US" sz="1400" b="0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  <m:t>𝑘</m:t>
                                </m:r>
                              </m:e>
                            </m:d>
                          </m:e>
                          <m:sup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  <m:r>
                      <a:rPr lang="en-US" sz="1400" b="0" i="1">
                        <a:latin typeface="Cambria Math" panose="02040503050406030204" pitchFamily="18" charset="0"/>
                      </a:rPr>
                      <m:t>+…+</m:t>
                    </m:r>
                    <m:f>
                      <m:fPr>
                        <m:ctrlPr>
                          <a:rPr lang="en-US" sz="1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𝐻</m:t>
                            </m:r>
                          </m:sub>
                        </m:sSub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+</m:t>
                        </m:r>
                        <m:f>
                          <m:f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𝐷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+1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𝑔</m:t>
                            </m:r>
                          </m:den>
                        </m:f>
                      </m:num>
                      <m:den>
                        <m:sSup>
                          <m:sSup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en-US" sz="1400" b="0" i="1">
                                    <a:latin typeface="Cambria Math" panose="02040503050406030204" pitchFamily="18" charset="0"/>
                                  </a:rPr>
                                  <m:t>𝑘</m:t>
                                </m:r>
                              </m:e>
                            </m:d>
                          </m:e>
                          <m:sup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A67CC9DB-B41A-48AE-93C3-82AB4438CAFD}"/>
                </a:ext>
              </a:extLst>
            </xdr:cNvPr>
            <xdr:cNvSpPr txBox="1"/>
          </xdr:nvSpPr>
          <xdr:spPr>
            <a:xfrm>
              <a:off x="1530569" y="3402724"/>
              <a:ext cx="3167598" cy="59118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b="0" i="0">
                  <a:latin typeface="Cambria Math" panose="02040503050406030204" pitchFamily="18" charset="0"/>
                </a:rPr>
                <a:t>𝑉_0=𝐷_1/(1+𝑘)+𝐷_2/(1+𝑘)^2 +…+</a:t>
              </a:r>
              <a:r>
                <a:rPr lang="en-US" sz="1400" i="0">
                  <a:latin typeface="Cambria Math" panose="02040503050406030204" pitchFamily="18" charset="0"/>
                </a:rPr>
                <a:t>(</a:t>
              </a:r>
              <a:r>
                <a:rPr lang="en-US" sz="1400" b="0" i="0">
                  <a:latin typeface="Cambria Math" panose="02040503050406030204" pitchFamily="18" charset="0"/>
                </a:rPr>
                <a:t>𝐷_𝐻+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𝐷_(𝐻+1)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n-US" sz="1400" b="0" i="0">
                  <a:latin typeface="Cambria Math" panose="02040503050406030204" pitchFamily="18" charset="0"/>
                </a:rPr>
                <a:t>𝑘−𝑔))/(1+𝑘)^𝑡 </a:t>
              </a:r>
              <a:endParaRPr lang="en-US" sz="1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D9FC0-5898-47D4-95BB-223EB70F2400}">
  <sheetPr>
    <pageSetUpPr autoPageBreaks="0" fitToPage="1"/>
  </sheetPr>
  <dimension ref="A1:O34"/>
  <sheetViews>
    <sheetView tabSelected="1" zoomScale="145" zoomScaleNormal="145" workbookViewId="0">
      <pane ySplit="3" topLeftCell="A4" activePane="bottomLeft" state="frozen"/>
      <selection pane="bottomLeft" activeCell="A4" sqref="A4"/>
    </sheetView>
  </sheetViews>
  <sheetFormatPr defaultColWidth="8.85546875" defaultRowHeight="14.25" x14ac:dyDescent="0.2"/>
  <cols>
    <col min="1" max="1" width="2.5703125" style="1" customWidth="1"/>
    <col min="2" max="2" width="14.85546875" style="7" customWidth="1"/>
    <col min="3" max="3" width="14.85546875" style="1" customWidth="1"/>
    <col min="4" max="8" width="11.140625" style="1" customWidth="1"/>
    <col min="9" max="9" width="10.42578125" style="7" bestFit="1" customWidth="1"/>
    <col min="10" max="10" width="9.85546875" style="1" bestFit="1" customWidth="1"/>
    <col min="11" max="11" width="13.28515625" style="1" bestFit="1" customWidth="1"/>
    <col min="12" max="12" width="16" style="1" bestFit="1" customWidth="1"/>
    <col min="13" max="16384" width="8.85546875" style="1"/>
  </cols>
  <sheetData>
    <row r="1" spans="2:14" s="2" customFormat="1" ht="13.9" customHeight="1" x14ac:dyDescent="0.2">
      <c r="B1" s="14" t="s">
        <v>35</v>
      </c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</row>
    <row r="2" spans="2:14" s="2" customFormat="1" ht="13.9" customHeight="1" x14ac:dyDescent="0.2">
      <c r="B2" s="14"/>
      <c r="C2" s="14"/>
      <c r="D2" s="14"/>
      <c r="E2" s="14"/>
      <c r="F2" s="14"/>
      <c r="G2" s="14"/>
      <c r="H2" s="14"/>
      <c r="I2" s="14"/>
      <c r="J2" s="14"/>
      <c r="K2" s="15"/>
      <c r="L2" s="15"/>
      <c r="M2" s="15"/>
      <c r="N2" s="15"/>
    </row>
    <row r="3" spans="2:14" s="3" customFormat="1" x14ac:dyDescent="0.2">
      <c r="B3" s="6"/>
      <c r="H3" s="4" t="s">
        <v>1</v>
      </c>
      <c r="K3" s="4"/>
    </row>
    <row r="5" spans="2:14" ht="15" x14ac:dyDescent="0.25">
      <c r="B5" s="29" t="s">
        <v>22</v>
      </c>
      <c r="C5" s="29"/>
      <c r="D5" s="29"/>
      <c r="E5" s="29"/>
      <c r="F5" s="29"/>
      <c r="G5" s="29"/>
      <c r="H5" s="29"/>
    </row>
    <row r="6" spans="2:14" x14ac:dyDescent="0.2">
      <c r="B6" s="27" t="s">
        <v>18</v>
      </c>
      <c r="C6" s="27"/>
      <c r="D6" s="27"/>
      <c r="E6" s="27"/>
      <c r="F6" s="27"/>
      <c r="G6" s="27"/>
      <c r="H6" s="27"/>
    </row>
    <row r="7" spans="2:14" x14ac:dyDescent="0.2">
      <c r="B7" s="27"/>
      <c r="C7" s="27"/>
      <c r="D7" s="27"/>
      <c r="E7" s="27"/>
      <c r="F7" s="27"/>
      <c r="G7" s="27"/>
      <c r="H7" s="27"/>
    </row>
    <row r="8" spans="2:14" ht="15" thickBot="1" x14ac:dyDescent="0.25">
      <c r="B8" s="41"/>
      <c r="C8" s="41"/>
      <c r="D8" s="41"/>
      <c r="E8" s="41"/>
      <c r="F8" s="41"/>
      <c r="G8" s="41"/>
      <c r="H8" s="41"/>
    </row>
    <row r="9" spans="2:14" x14ac:dyDescent="0.2">
      <c r="B9" s="42" t="s">
        <v>24</v>
      </c>
      <c r="C9" s="43"/>
      <c r="D9" s="43"/>
      <c r="E9" s="43"/>
      <c r="F9" s="43"/>
      <c r="G9" s="43"/>
      <c r="H9" s="44"/>
    </row>
    <row r="10" spans="2:14" x14ac:dyDescent="0.2">
      <c r="B10" s="45" t="s">
        <v>25</v>
      </c>
      <c r="C10" s="32"/>
      <c r="D10" s="46">
        <f ca="1">RANDBETWEEN(3,8)</f>
        <v>6</v>
      </c>
      <c r="E10" s="11"/>
      <c r="F10" s="32" t="s">
        <v>16</v>
      </c>
      <c r="G10" s="32"/>
      <c r="H10" s="47">
        <f ca="1">RANDBETWEEN(100,150)/100</f>
        <v>1.27</v>
      </c>
    </row>
    <row r="11" spans="2:14" ht="18.75" x14ac:dyDescent="0.35">
      <c r="B11" s="45" t="s">
        <v>3</v>
      </c>
      <c r="C11" s="32"/>
      <c r="D11" s="11">
        <f ca="1">RANDBETWEEN(1,5)</f>
        <v>1</v>
      </c>
      <c r="E11" s="11"/>
      <c r="F11" s="32" t="s">
        <v>5</v>
      </c>
      <c r="G11" s="32"/>
      <c r="H11" s="48">
        <f ca="1">RANDBETWEEN(20,40)/1000</f>
        <v>3.5999999999999997E-2</v>
      </c>
    </row>
    <row r="12" spans="2:14" x14ac:dyDescent="0.2">
      <c r="B12" s="45" t="s">
        <v>17</v>
      </c>
      <c r="C12" s="32"/>
      <c r="D12" s="46">
        <f ca="1">RANDBETWEEN(100,200)</f>
        <v>172</v>
      </c>
      <c r="E12" s="11"/>
      <c r="F12" s="32" t="s">
        <v>15</v>
      </c>
      <c r="G12" s="32"/>
      <c r="H12" s="48">
        <f ca="1">H11+H10*(D13-H11)</f>
        <v>0.10203999999999999</v>
      </c>
    </row>
    <row r="13" spans="2:14" ht="19.5" thickBot="1" x14ac:dyDescent="0.4">
      <c r="B13" s="49" t="s">
        <v>4</v>
      </c>
      <c r="C13" s="50"/>
      <c r="D13" s="51">
        <f ca="1">RANDBETWEEN(80,150)/1000</f>
        <v>8.7999999999999995E-2</v>
      </c>
      <c r="E13" s="52"/>
      <c r="F13" s="53" t="s">
        <v>19</v>
      </c>
      <c r="G13" s="53"/>
      <c r="H13" s="54">
        <f ca="1">(H24+0.75)*(RANDBETWEEN(95,105)/100)</f>
        <v>163.89132454357375</v>
      </c>
    </row>
    <row r="15" spans="2:14" ht="15" x14ac:dyDescent="0.25">
      <c r="B15" s="29" t="s">
        <v>20</v>
      </c>
      <c r="C15" s="29"/>
      <c r="D15" s="29"/>
      <c r="E15" s="29"/>
      <c r="F15" s="29"/>
      <c r="G15" s="29"/>
      <c r="H15" s="29"/>
      <c r="I15" s="1"/>
    </row>
    <row r="16" spans="2:14" x14ac:dyDescent="0.2">
      <c r="B16" s="1" t="s">
        <v>21</v>
      </c>
      <c r="I16" s="1"/>
    </row>
    <row r="17" spans="1:15" x14ac:dyDescent="0.2">
      <c r="B17" s="1"/>
      <c r="I17" s="1"/>
    </row>
    <row r="18" spans="1:15" x14ac:dyDescent="0.2">
      <c r="B18" s="1"/>
    </row>
    <row r="20" spans="1:15" x14ac:dyDescent="0.2">
      <c r="B20" s="24"/>
      <c r="C20" s="25"/>
      <c r="D20" s="39">
        <v>1</v>
      </c>
      <c r="E20" s="40">
        <v>2</v>
      </c>
      <c r="F20" s="40">
        <v>3</v>
      </c>
      <c r="G20" s="40">
        <v>4</v>
      </c>
      <c r="H20" s="40">
        <v>5</v>
      </c>
    </row>
    <row r="21" spans="1:15" ht="15" customHeight="1" x14ac:dyDescent="0.2">
      <c r="B21" s="36" t="s">
        <v>11</v>
      </c>
      <c r="C21" s="37"/>
      <c r="D21" s="20">
        <f ca="1">D10</f>
        <v>6</v>
      </c>
      <c r="E21" s="20">
        <f ca="1">IF($D$11&gt;=2,$D$10,0)</f>
        <v>0</v>
      </c>
      <c r="F21" s="20">
        <f ca="1">IF($D$11&gt;=3,$D$10,0)</f>
        <v>0</v>
      </c>
      <c r="G21" s="20">
        <f ca="1">IF($D$11&gt;=4,$D$10,0)</f>
        <v>0</v>
      </c>
      <c r="H21" s="20">
        <f ca="1">IF($D$11&gt;=5,$D$10,0)</f>
        <v>0</v>
      </c>
    </row>
    <row r="22" spans="1:15" ht="15" customHeight="1" x14ac:dyDescent="0.2">
      <c r="B22" s="34" t="s">
        <v>23</v>
      </c>
      <c r="C22" s="26"/>
      <c r="D22" s="21">
        <f ca="1">IF($D$11=1,$D$12,0)</f>
        <v>172</v>
      </c>
      <c r="E22" s="21">
        <f ca="1">IF($D$11=2,$D$12,0)</f>
        <v>0</v>
      </c>
      <c r="F22" s="21">
        <f ca="1">IF($D$11=3,$D$12,0)</f>
        <v>0</v>
      </c>
      <c r="G22" s="22">
        <f ca="1">IF($D$11=4,$D$12,0)</f>
        <v>0</v>
      </c>
      <c r="H22" s="21">
        <f ca="1">IF($D$11=5,$D$12,0)</f>
        <v>0</v>
      </c>
    </row>
    <row r="23" spans="1:15" ht="15" customHeight="1" x14ac:dyDescent="0.25">
      <c r="B23" s="35" t="s">
        <v>12</v>
      </c>
      <c r="C23" s="23"/>
      <c r="D23" s="38">
        <f ca="1">(D21+D22)/(1+$H$12)^D20</f>
        <v>161.51863816195421</v>
      </c>
      <c r="E23" s="38">
        <f ca="1">(E21+E22)/(1+$H$12)^E20</f>
        <v>0</v>
      </c>
      <c r="F23" s="38">
        <f ca="1">(F21+F22)/(1+$H$12)^F20</f>
        <v>0</v>
      </c>
      <c r="G23" s="38">
        <f ca="1">(G21+G22)/(1+$H$12)^G20</f>
        <v>0</v>
      </c>
      <c r="H23" s="38">
        <f ca="1">(H21+H22)/(1+$H$12)^H20</f>
        <v>0</v>
      </c>
      <c r="I23" s="1"/>
    </row>
    <row r="24" spans="1:15" ht="15" x14ac:dyDescent="0.25">
      <c r="D24" s="12"/>
      <c r="E24" s="12"/>
      <c r="F24" s="12"/>
      <c r="G24" s="28" t="s">
        <v>13</v>
      </c>
      <c r="H24" s="19">
        <f ca="1">SUM(D23:H23)</f>
        <v>161.51863816195421</v>
      </c>
    </row>
    <row r="25" spans="1:15" ht="15" x14ac:dyDescent="0.25">
      <c r="D25" s="12"/>
      <c r="E25" s="12"/>
      <c r="F25" s="12"/>
      <c r="G25" s="12"/>
      <c r="H25" s="19"/>
    </row>
    <row r="26" spans="1:15" ht="18.75" x14ac:dyDescent="0.35">
      <c r="B26" s="16" t="s">
        <v>14</v>
      </c>
      <c r="C26" s="17"/>
      <c r="D26" s="17"/>
      <c r="E26" s="17"/>
      <c r="F26" s="17"/>
      <c r="G26" s="17"/>
      <c r="H26" s="18">
        <f ca="1">H24</f>
        <v>161.51863816195421</v>
      </c>
    </row>
    <row r="27" spans="1:15" ht="15" x14ac:dyDescent="0.25">
      <c r="B27" s="30"/>
      <c r="C27" s="30"/>
      <c r="D27" s="30"/>
      <c r="E27" s="30"/>
      <c r="F27" s="30"/>
      <c r="G27" s="30"/>
      <c r="H27" s="31"/>
    </row>
    <row r="28" spans="1:15" ht="15" customHeight="1" x14ac:dyDescent="0.2">
      <c r="B28" s="33" t="str">
        <f ca="1">"Given that the share price today is "&amp;TEXT(H13,"$0.00")&amp;" and the intrinsic value is "&amp;TEXT(H26,"$0.00")&amp;", the shares are "&amp;IF(H26&gt;H13,"undervalued and perhaps represent a buying opportunity","overvalued and perhaps should be sold or shorted")&amp;"."</f>
        <v>Given that the share price today is $163.89 and the intrinsic value is $161.52, the shares are overvalued and perhaps should be sold or shorted.</v>
      </c>
      <c r="C28" s="33"/>
      <c r="D28" s="33"/>
      <c r="E28" s="33"/>
      <c r="F28" s="33"/>
      <c r="G28" s="33"/>
      <c r="H28" s="33"/>
    </row>
    <row r="29" spans="1:15" x14ac:dyDescent="0.2">
      <c r="B29" s="33"/>
      <c r="C29" s="33"/>
      <c r="D29" s="33"/>
      <c r="E29" s="33"/>
      <c r="F29" s="33"/>
      <c r="G29" s="33"/>
      <c r="H29" s="33"/>
    </row>
    <row r="30" spans="1:15" x14ac:dyDescent="0.2">
      <c r="B30" s="10"/>
      <c r="C30" s="10"/>
      <c r="D30" s="10"/>
      <c r="E30" s="10"/>
      <c r="F30" s="10"/>
      <c r="G30" s="10"/>
      <c r="H30" s="10"/>
    </row>
    <row r="31" spans="1:15" x14ac:dyDescent="0.2">
      <c r="A31" s="11"/>
      <c r="B31" s="13"/>
      <c r="C31" s="9"/>
      <c r="D31" s="9"/>
      <c r="E31" s="9"/>
      <c r="F31" s="9"/>
      <c r="G31" s="9"/>
      <c r="H31" s="9"/>
      <c r="I31" s="8"/>
      <c r="J31" s="9"/>
      <c r="K31" s="9"/>
      <c r="L31" s="9"/>
      <c r="M31" s="9"/>
      <c r="N31" s="5"/>
      <c r="O31" s="5"/>
    </row>
    <row r="32" spans="1:15" ht="15" customHeight="1" x14ac:dyDescent="0.2">
      <c r="A32" s="55"/>
      <c r="B32" s="56" t="s">
        <v>0</v>
      </c>
      <c r="C32" s="11"/>
      <c r="D32" s="11"/>
      <c r="E32" s="11"/>
      <c r="F32" s="11"/>
      <c r="G32" s="57" t="s">
        <v>2</v>
      </c>
      <c r="H32" s="57"/>
      <c r="I32" s="8"/>
    </row>
    <row r="33" spans="1:9" x14ac:dyDescent="0.2">
      <c r="A33" s="11"/>
      <c r="B33" s="8"/>
      <c r="C33" s="11"/>
      <c r="D33" s="11"/>
      <c r="E33" s="11"/>
      <c r="F33" s="11"/>
      <c r="G33" s="11"/>
      <c r="H33" s="11"/>
      <c r="I33" s="8"/>
    </row>
    <row r="34" spans="1:9" x14ac:dyDescent="0.2">
      <c r="A34" s="11"/>
      <c r="B34" s="8"/>
      <c r="C34" s="11"/>
      <c r="D34" s="11"/>
      <c r="E34" s="11"/>
      <c r="F34" s="11"/>
      <c r="G34" s="11"/>
      <c r="H34" s="11"/>
      <c r="I34" s="8"/>
    </row>
  </sheetData>
  <mergeCells count="20">
    <mergeCell ref="B28:H29"/>
    <mergeCell ref="G32:H32"/>
    <mergeCell ref="B9:H9"/>
    <mergeCell ref="B21:C21"/>
    <mergeCell ref="B6:H7"/>
    <mergeCell ref="B15:H15"/>
    <mergeCell ref="B5:H5"/>
    <mergeCell ref="B26:G26"/>
    <mergeCell ref="F12:G12"/>
    <mergeCell ref="F11:G11"/>
    <mergeCell ref="F10:G10"/>
    <mergeCell ref="B13:C13"/>
    <mergeCell ref="B10:C10"/>
    <mergeCell ref="B11:C11"/>
    <mergeCell ref="B12:C12"/>
    <mergeCell ref="B20:C20"/>
    <mergeCell ref="B23:C23"/>
    <mergeCell ref="B22:C22"/>
    <mergeCell ref="B1:J2"/>
    <mergeCell ref="K1:N2"/>
  </mergeCells>
  <hyperlinks>
    <hyperlink ref="B32" location="'Dividend Discount Model'!A4" display="▲Top" xr:uid="{61A56C18-440A-4F12-A1C4-DED3915A3CF0}"/>
    <hyperlink ref="H3" location="'Multistage DDM'!A4" display="Next ►" xr:uid="{0BF48642-126A-409B-AC57-D528389852B1}"/>
  </hyperlinks>
  <pageMargins left="0.7" right="0.7" top="0.75" bottom="0.75" header="0.3" footer="0.3"/>
  <pageSetup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0CE0-F99F-49C3-8910-736B79C1A024}">
  <sheetPr>
    <pageSetUpPr autoPageBreaks="0" fitToPage="1"/>
  </sheetPr>
  <dimension ref="A1:O37"/>
  <sheetViews>
    <sheetView zoomScale="145" zoomScaleNormal="145" workbookViewId="0">
      <pane ySplit="3" topLeftCell="A4" activePane="bottomLeft" state="frozen"/>
      <selection pane="bottomLeft" activeCell="A4" sqref="A4"/>
    </sheetView>
  </sheetViews>
  <sheetFormatPr defaultColWidth="8.85546875" defaultRowHeight="14.25" x14ac:dyDescent="0.2"/>
  <cols>
    <col min="1" max="1" width="2.5703125" style="1" customWidth="1"/>
    <col min="2" max="2" width="14.85546875" style="7" customWidth="1"/>
    <col min="3" max="3" width="14.85546875" style="1" customWidth="1"/>
    <col min="4" max="8" width="11.140625" style="1" customWidth="1"/>
    <col min="9" max="9" width="10.42578125" style="7" bestFit="1" customWidth="1"/>
    <col min="10" max="10" width="9.85546875" style="1" bestFit="1" customWidth="1"/>
    <col min="11" max="11" width="13.28515625" style="1" bestFit="1" customWidth="1"/>
    <col min="12" max="12" width="16" style="1" bestFit="1" customWidth="1"/>
    <col min="13" max="16384" width="8.85546875" style="1"/>
  </cols>
  <sheetData>
    <row r="1" spans="2:14" s="2" customFormat="1" ht="13.9" customHeight="1" x14ac:dyDescent="0.2">
      <c r="B1" s="14" t="s">
        <v>26</v>
      </c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</row>
    <row r="2" spans="2:14" s="2" customFormat="1" ht="13.9" customHeight="1" x14ac:dyDescent="0.2">
      <c r="B2" s="14"/>
      <c r="C2" s="14"/>
      <c r="D2" s="14"/>
      <c r="E2" s="14"/>
      <c r="F2" s="14"/>
      <c r="G2" s="14"/>
      <c r="H2" s="14"/>
      <c r="I2" s="14"/>
      <c r="J2" s="14"/>
      <c r="K2" s="15"/>
      <c r="L2" s="15"/>
      <c r="M2" s="15"/>
      <c r="N2" s="15"/>
    </row>
    <row r="3" spans="2:14" s="3" customFormat="1" x14ac:dyDescent="0.2">
      <c r="B3" s="6"/>
      <c r="H3" s="4" t="s">
        <v>34</v>
      </c>
      <c r="K3" s="4"/>
    </row>
    <row r="5" spans="2:14" ht="15" x14ac:dyDescent="0.25">
      <c r="B5" s="29" t="s">
        <v>33</v>
      </c>
      <c r="C5" s="29"/>
      <c r="D5" s="29"/>
      <c r="E5" s="29"/>
      <c r="F5" s="29"/>
      <c r="G5" s="29"/>
      <c r="H5" s="29"/>
    </row>
    <row r="6" spans="2:14" x14ac:dyDescent="0.2">
      <c r="B6" s="27" t="s">
        <v>18</v>
      </c>
      <c r="C6" s="27"/>
      <c r="D6" s="27"/>
      <c r="E6" s="27"/>
      <c r="F6" s="27"/>
      <c r="G6" s="27"/>
      <c r="H6" s="27"/>
    </row>
    <row r="7" spans="2:14" x14ac:dyDescent="0.2">
      <c r="B7" s="27"/>
      <c r="C7" s="27"/>
      <c r="D7" s="27"/>
      <c r="E7" s="27"/>
      <c r="F7" s="27"/>
      <c r="G7" s="27"/>
      <c r="H7" s="27"/>
    </row>
    <row r="8" spans="2:14" ht="15" thickBot="1" x14ac:dyDescent="0.25">
      <c r="B8" s="41"/>
      <c r="C8" s="41"/>
      <c r="D8" s="41"/>
      <c r="E8" s="41"/>
      <c r="F8" s="41"/>
      <c r="G8" s="41"/>
      <c r="H8" s="41"/>
    </row>
    <row r="9" spans="2:14" ht="15" thickBot="1" x14ac:dyDescent="0.25">
      <c r="B9" s="66" t="s">
        <v>24</v>
      </c>
      <c r="C9" s="67"/>
      <c r="D9" s="67"/>
      <c r="E9" s="67"/>
      <c r="F9" s="67"/>
      <c r="G9" s="67"/>
      <c r="H9" s="68"/>
    </row>
    <row r="10" spans="2:14" ht="15" x14ac:dyDescent="0.25">
      <c r="B10" s="58"/>
      <c r="C10" s="11"/>
      <c r="D10" s="69" t="s">
        <v>6</v>
      </c>
      <c r="E10" s="69" t="s">
        <v>7</v>
      </c>
      <c r="F10" s="70" t="s">
        <v>8</v>
      </c>
      <c r="G10" s="69" t="s">
        <v>9</v>
      </c>
      <c r="H10" s="71" t="s">
        <v>10</v>
      </c>
    </row>
    <row r="11" spans="2:14" x14ac:dyDescent="0.2">
      <c r="B11" s="61" t="s">
        <v>27</v>
      </c>
      <c r="C11" s="59"/>
      <c r="D11" s="62">
        <f ca="1">RANDBETWEEN(3,8)</f>
        <v>7</v>
      </c>
      <c r="E11" s="62">
        <f ca="1">IF($D$12&gt;=2,$D$11+(RANDBETWEEN(1,4)),"")</f>
        <v>10</v>
      </c>
      <c r="F11" s="62" t="str">
        <f ca="1">IF($D$12&gt;=3,$E$11+(RANDBETWEEN(1,4)),"")</f>
        <v/>
      </c>
      <c r="G11" s="62" t="str">
        <f ca="1">IF($D$12&gt;=4,$F$11+(RANDBETWEEN(1,4)),"")</f>
        <v/>
      </c>
      <c r="H11" s="63" t="str">
        <f ca="1">IF($D$12&gt;=5,$G$11+(RANDBETWEEN(1,4)),"")</f>
        <v/>
      </c>
    </row>
    <row r="12" spans="2:14" x14ac:dyDescent="0.2">
      <c r="B12" s="60" t="s">
        <v>28</v>
      </c>
      <c r="C12" s="30"/>
      <c r="D12" s="64">
        <f ca="1">RANDBETWEEN(1,5)</f>
        <v>2</v>
      </c>
      <c r="E12" s="11"/>
      <c r="F12" s="32" t="s">
        <v>16</v>
      </c>
      <c r="G12" s="32"/>
      <c r="H12" s="47">
        <f ca="1">RANDBETWEEN(100,150)/100</f>
        <v>1.43</v>
      </c>
    </row>
    <row r="13" spans="2:14" ht="18.75" x14ac:dyDescent="0.35">
      <c r="B13" s="45" t="s">
        <v>29</v>
      </c>
      <c r="C13" s="32"/>
      <c r="D13" s="65">
        <f ca="1">ROUND(H14,2)-RANDBETWEEN(5,7)/100</f>
        <v>8.0000000000000016E-2</v>
      </c>
      <c r="E13" s="11"/>
      <c r="F13" s="32" t="s">
        <v>5</v>
      </c>
      <c r="G13" s="32"/>
      <c r="H13" s="48">
        <f ca="1">RANDBETWEEN(20,40)/1000</f>
        <v>2.5000000000000001E-2</v>
      </c>
    </row>
    <row r="14" spans="2:14" x14ac:dyDescent="0.2">
      <c r="B14" s="45" t="s">
        <v>32</v>
      </c>
      <c r="C14" s="32"/>
      <c r="D14" s="46">
        <f ca="1">((INDEX(D11:H11,1,D12)*(1+D13))/(H14-D13))</f>
        <v>186.3032603070555</v>
      </c>
      <c r="E14" s="11"/>
      <c r="F14" s="32" t="s">
        <v>15</v>
      </c>
      <c r="G14" s="32"/>
      <c r="H14" s="48">
        <f ca="1">H13+H12*(D15-H13)</f>
        <v>0.13796999999999998</v>
      </c>
    </row>
    <row r="15" spans="2:14" ht="19.5" thickBot="1" x14ac:dyDescent="0.4">
      <c r="B15" s="49" t="s">
        <v>4</v>
      </c>
      <c r="C15" s="50"/>
      <c r="D15" s="51">
        <f ca="1">RANDBETWEEN(80,150)/1000</f>
        <v>0.104</v>
      </c>
      <c r="E15" s="52"/>
      <c r="F15" s="53" t="s">
        <v>19</v>
      </c>
      <c r="G15" s="53"/>
      <c r="H15" s="54">
        <f ca="1">(H27+0.75)*(RANDBETWEEN(95,105)/100)</f>
        <v>158.48967574086237</v>
      </c>
    </row>
    <row r="17" spans="2:9" ht="15" x14ac:dyDescent="0.25">
      <c r="B17" s="29" t="s">
        <v>20</v>
      </c>
      <c r="C17" s="29"/>
      <c r="D17" s="29"/>
      <c r="E17" s="29"/>
      <c r="F17" s="29"/>
      <c r="G17" s="29"/>
      <c r="H17" s="29"/>
      <c r="I17" s="1"/>
    </row>
    <row r="18" spans="2:9" x14ac:dyDescent="0.2">
      <c r="B18" s="1" t="s">
        <v>21</v>
      </c>
      <c r="I18" s="1"/>
    </row>
    <row r="19" spans="2:9" x14ac:dyDescent="0.2">
      <c r="B19" s="1"/>
      <c r="I19" s="1"/>
    </row>
    <row r="20" spans="2:9" x14ac:dyDescent="0.2">
      <c r="B20" s="1"/>
    </row>
    <row r="21" spans="2:9" x14ac:dyDescent="0.2">
      <c r="B21" s="1"/>
    </row>
    <row r="23" spans="2:9" x14ac:dyDescent="0.2">
      <c r="B23" s="24"/>
      <c r="C23" s="25"/>
      <c r="D23" s="39">
        <v>1</v>
      </c>
      <c r="E23" s="40">
        <v>2</v>
      </c>
      <c r="F23" s="40">
        <v>3</v>
      </c>
      <c r="G23" s="40">
        <v>4</v>
      </c>
      <c r="H23" s="40">
        <v>5</v>
      </c>
    </row>
    <row r="24" spans="2:9" ht="15" customHeight="1" x14ac:dyDescent="0.2">
      <c r="B24" s="36" t="s">
        <v>11</v>
      </c>
      <c r="C24" s="37"/>
      <c r="D24" s="20">
        <f ca="1">IF(D11="",0,D11)</f>
        <v>7</v>
      </c>
      <c r="E24" s="20">
        <f t="shared" ref="E24:H24" ca="1" si="0">IF(E11="",0,E11)</f>
        <v>10</v>
      </c>
      <c r="F24" s="20">
        <f t="shared" ca="1" si="0"/>
        <v>0</v>
      </c>
      <c r="G24" s="20">
        <f t="shared" ca="1" si="0"/>
        <v>0</v>
      </c>
      <c r="H24" s="20">
        <f ca="1">IF(H11="",0,H11)</f>
        <v>0</v>
      </c>
    </row>
    <row r="25" spans="2:9" ht="15" customHeight="1" x14ac:dyDescent="0.2">
      <c r="B25" s="34" t="s">
        <v>30</v>
      </c>
      <c r="C25" s="26"/>
      <c r="D25" s="21">
        <f ca="1">IF($D$12=1,$D$14,0)</f>
        <v>0</v>
      </c>
      <c r="E25" s="21">
        <f ca="1">IF($D$12=2,$D$14,0)</f>
        <v>186.3032603070555</v>
      </c>
      <c r="F25" s="21">
        <f ca="1">IF($D$12=3,$D$14,0)</f>
        <v>0</v>
      </c>
      <c r="G25" s="21">
        <f ca="1">IF($D$12=4,$D$14,0)</f>
        <v>0</v>
      </c>
      <c r="H25" s="21">
        <f ca="1">IF($D$12=5,$D$14,0)</f>
        <v>0</v>
      </c>
    </row>
    <row r="26" spans="2:9" ht="15" customHeight="1" x14ac:dyDescent="0.25">
      <c r="B26" s="35" t="s">
        <v>31</v>
      </c>
      <c r="C26" s="23"/>
      <c r="D26" s="38">
        <f ca="1">IFERROR((D24+D25)/(1+$H$14)^D23,0)</f>
        <v>6.1513045159362729</v>
      </c>
      <c r="E26" s="38">
        <f ca="1">IFERROR((E24+E25)/(1+$H$14)^E23,0)</f>
        <v>151.58837122492611</v>
      </c>
      <c r="F26" s="38">
        <f ca="1">IFERROR((F24+F25)/(1+$H$14)^F23,0)</f>
        <v>0</v>
      </c>
      <c r="G26" s="38">
        <f ca="1">IFERROR((G24+G25)/(1+$H$14)^G23,0)</f>
        <v>0</v>
      </c>
      <c r="H26" s="38">
        <f ca="1">IFERROR((H24+H25)/(1+$H$14)^H23,0)</f>
        <v>0</v>
      </c>
      <c r="I26" s="1"/>
    </row>
    <row r="27" spans="2:9" ht="15" x14ac:dyDescent="0.25">
      <c r="D27" s="12"/>
      <c r="E27" s="12"/>
      <c r="F27" s="12"/>
      <c r="G27" s="28" t="s">
        <v>13</v>
      </c>
      <c r="H27" s="19">
        <f ca="1">SUM(D26:H26)</f>
        <v>157.73967574086237</v>
      </c>
    </row>
    <row r="28" spans="2:9" ht="15" x14ac:dyDescent="0.25">
      <c r="D28" s="12"/>
      <c r="E28" s="12"/>
      <c r="F28" s="12"/>
      <c r="G28" s="12"/>
      <c r="H28" s="19"/>
    </row>
    <row r="29" spans="2:9" ht="18.75" x14ac:dyDescent="0.35">
      <c r="B29" s="16" t="s">
        <v>14</v>
      </c>
      <c r="C29" s="17"/>
      <c r="D29" s="17"/>
      <c r="E29" s="17"/>
      <c r="F29" s="17"/>
      <c r="G29" s="17"/>
      <c r="H29" s="18">
        <f ca="1">H27</f>
        <v>157.73967574086237</v>
      </c>
    </row>
    <row r="30" spans="2:9" ht="15" x14ac:dyDescent="0.25">
      <c r="B30" s="30"/>
      <c r="C30" s="30"/>
      <c r="D30" s="30"/>
      <c r="E30" s="30"/>
      <c r="F30" s="30"/>
      <c r="G30" s="30"/>
      <c r="H30" s="31"/>
    </row>
    <row r="31" spans="2:9" ht="15" customHeight="1" x14ac:dyDescent="0.2">
      <c r="B31" s="33" t="str">
        <f ca="1">"Given that the share price today is "&amp;TEXT(H15,"$0.00")&amp;" and the intrinsic value is "&amp;TEXT(H29,"$0.00")&amp;", the shares are "&amp;IF(H29&gt;H15,"undervalued and perhaps represent a buying opportunity","overvalued and perhaps should be sold or shorted")&amp;"."</f>
        <v>Given that the share price today is $158.49 and the intrinsic value is $157.74, the shares are overvalued and perhaps should be sold or shorted.</v>
      </c>
      <c r="C31" s="33"/>
      <c r="D31" s="33"/>
      <c r="E31" s="33"/>
      <c r="F31" s="33"/>
      <c r="G31" s="33"/>
      <c r="H31" s="33"/>
    </row>
    <row r="32" spans="2:9" x14ac:dyDescent="0.2">
      <c r="B32" s="33"/>
      <c r="C32" s="33"/>
      <c r="D32" s="33"/>
      <c r="E32" s="33"/>
      <c r="F32" s="33"/>
      <c r="G32" s="33"/>
      <c r="H32" s="33"/>
    </row>
    <row r="33" spans="1:15" x14ac:dyDescent="0.2">
      <c r="B33" s="10"/>
      <c r="C33" s="10"/>
      <c r="D33" s="10"/>
      <c r="E33" s="10"/>
      <c r="F33" s="10"/>
      <c r="G33" s="10"/>
      <c r="H33" s="10"/>
    </row>
    <row r="34" spans="1:15" x14ac:dyDescent="0.2">
      <c r="A34" s="11"/>
      <c r="B34" s="13"/>
      <c r="C34" s="9"/>
      <c r="D34" s="9"/>
      <c r="E34" s="9"/>
      <c r="F34" s="9"/>
      <c r="G34" s="9"/>
      <c r="H34" s="9"/>
      <c r="I34" s="8"/>
      <c r="J34" s="9"/>
      <c r="K34" s="9"/>
      <c r="L34" s="9"/>
      <c r="M34" s="9"/>
      <c r="N34" s="5"/>
      <c r="O34" s="5"/>
    </row>
    <row r="35" spans="1:15" ht="15" customHeight="1" x14ac:dyDescent="0.2">
      <c r="A35" s="55"/>
      <c r="B35" s="56" t="s">
        <v>0</v>
      </c>
      <c r="C35" s="11"/>
      <c r="D35" s="11"/>
      <c r="E35" s="11"/>
      <c r="F35" s="11"/>
      <c r="G35" s="57" t="s">
        <v>2</v>
      </c>
      <c r="H35" s="57"/>
      <c r="I35" s="8"/>
    </row>
    <row r="36" spans="1:15" x14ac:dyDescent="0.2">
      <c r="A36" s="11"/>
      <c r="B36" s="8"/>
      <c r="C36" s="11"/>
      <c r="D36" s="11"/>
      <c r="E36" s="11"/>
      <c r="F36" s="11"/>
      <c r="G36" s="11"/>
      <c r="H36" s="11"/>
      <c r="I36" s="8"/>
    </row>
    <row r="37" spans="1:15" x14ac:dyDescent="0.2">
      <c r="A37" s="11"/>
      <c r="B37" s="8"/>
      <c r="C37" s="11"/>
      <c r="D37" s="11"/>
      <c r="E37" s="11"/>
      <c r="F37" s="11"/>
      <c r="G37" s="11"/>
      <c r="H37" s="11"/>
      <c r="I37" s="8"/>
    </row>
  </sheetData>
  <mergeCells count="20">
    <mergeCell ref="G35:H35"/>
    <mergeCell ref="B23:C23"/>
    <mergeCell ref="B24:C24"/>
    <mergeCell ref="B25:C25"/>
    <mergeCell ref="B26:C26"/>
    <mergeCell ref="B29:G29"/>
    <mergeCell ref="B31:H32"/>
    <mergeCell ref="B13:C13"/>
    <mergeCell ref="F13:G13"/>
    <mergeCell ref="B14:C14"/>
    <mergeCell ref="F14:G14"/>
    <mergeCell ref="B15:C15"/>
    <mergeCell ref="B17:H17"/>
    <mergeCell ref="B1:J2"/>
    <mergeCell ref="K1:N2"/>
    <mergeCell ref="B5:H5"/>
    <mergeCell ref="B6:H7"/>
    <mergeCell ref="B9:H9"/>
    <mergeCell ref="B11:C11"/>
    <mergeCell ref="F12:G12"/>
  </mergeCells>
  <hyperlinks>
    <hyperlink ref="B35" location="'Multistage DDM'!A4" display="▲Top" xr:uid="{5DA8A137-30B4-4AAD-9037-2151E67C2A25}"/>
    <hyperlink ref="H3" location="'Dividend Discount Model'!A4" display="Prev" xr:uid="{4FCC1140-132E-4614-AA4E-C332FFC0B4C4}"/>
  </hyperlinks>
  <pageMargins left="0.7" right="0.7" top="0.75" bottom="0.75" header="0.3" footer="0.3"/>
  <pageSetup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Dividend Discount Model</vt:lpstr>
      <vt:lpstr>Multistage DDM</vt:lpstr>
    </vt:vector>
  </TitlesOfParts>
  <Company>University of Richmond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Farizo, Joseph</dc:creator>
  <cp:lastModifiedBy>Farizo, Joseph</cp:lastModifiedBy>
  <dcterms:created xsi:type="dcterms:W3CDTF">2020-08-09T14:29:18Z</dcterms:created>
  <dcterms:modified xsi:type="dcterms:W3CDTF">2020-10-22T03:41:46Z</dcterms:modified>
</cp:coreProperties>
</file>