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Spring 2021\"/>
    </mc:Choice>
  </mc:AlternateContent>
  <xr:revisionPtr revIDLastSave="0" documentId="13_ncr:1_{7E892714-F425-4795-81C6-CE3437355564}" xr6:coauthVersionLast="36" xr6:coauthVersionMax="36" xr10:uidLastSave="{00000000-0000-0000-0000-000000000000}"/>
  <bookViews>
    <workbookView xWindow="0" yWindow="0" windowWidth="28800" windowHeight="12810" xr2:uid="{28C60A28-A646-47DD-AA4F-BDC95D4B390A}"/>
  </bookViews>
  <sheets>
    <sheet name="Short S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E22" i="1" l="1"/>
  <c r="I22" i="1"/>
  <c r="B6" i="1" l="1"/>
  <c r="B16" i="1"/>
  <c r="I21" i="1" s="1"/>
  <c r="B12" i="1"/>
  <c r="I29" i="1" s="1"/>
  <c r="I37" i="1"/>
  <c r="E30" i="1" l="1"/>
  <c r="E38" i="1" s="1"/>
  <c r="G48" i="1"/>
  <c r="G45" i="1"/>
  <c r="E21" i="1"/>
  <c r="E29" i="1" l="1"/>
  <c r="E48" i="1"/>
  <c r="I48" i="1" s="1"/>
  <c r="E45" i="1"/>
  <c r="I45" i="1" s="1"/>
  <c r="E37" i="1" l="1"/>
  <c r="I38" i="1" s="1"/>
  <c r="I30" i="1"/>
</calcChain>
</file>

<file path=xl/sharedStrings.xml><?xml version="1.0" encoding="utf-8"?>
<sst xmlns="http://schemas.openxmlformats.org/spreadsheetml/2006/main" count="53" uniqueCount="39">
  <si>
    <t>Short Sales</t>
  </si>
  <si>
    <t>Short Selling Example</t>
  </si>
  <si>
    <t>Stock Up</t>
  </si>
  <si>
    <t>Stock Down</t>
  </si>
  <si>
    <t>Initial Margin</t>
  </si>
  <si>
    <t>Maintenance Margin on Short Sales</t>
  </si>
  <si>
    <t>Shares to Short</t>
  </si>
  <si>
    <t>Original Share Price</t>
  </si>
  <si>
    <t>Step 1: Construct the initial balance sheet</t>
  </si>
  <si>
    <t>Assets</t>
  </si>
  <si>
    <t>Cash from Sale of Stock</t>
  </si>
  <si>
    <t>Short Position to be Covered</t>
  </si>
  <si>
    <t>T-Bills</t>
  </si>
  <si>
    <t>Equity</t>
  </si>
  <si>
    <t>You have money in T-Bills because the question assumes you sold on margin.</t>
  </si>
  <si>
    <t>Step 2: Construct the balance sheet assuming the share price falls</t>
  </si>
  <si>
    <t>The liability has fallen since you can fill it by purchasing shares at today's prices.</t>
  </si>
  <si>
    <t>Step 3: Construct the balance sheet assuming the share price rises</t>
  </si>
  <si>
    <t>The liability has increased because you need to replace with shares at today's prices.</t>
  </si>
  <si>
    <t>Step 4: Determine your profit and loss in each case</t>
  </si>
  <si>
    <t>Proceeds from Sale</t>
  </si>
  <si>
    <t>Covering the Short</t>
  </si>
  <si>
    <t>Profit</t>
  </si>
  <si>
    <t>If share prices fall:</t>
  </si>
  <si>
    <t>-</t>
  </si>
  <si>
    <t>=</t>
  </si>
  <si>
    <t>If share prices rise:</t>
  </si>
  <si>
    <t>Step 5: Determine how high the share price can get before there is a margin call</t>
  </si>
  <si>
    <t>▲Top</t>
  </si>
  <si>
    <r>
      <t xml:space="preserve">Price </t>
    </r>
    <r>
      <rPr>
        <b/>
        <i/>
        <sz val="11"/>
        <rFont val="Arial"/>
        <family val="2"/>
      </rPr>
      <t>P</t>
    </r>
    <r>
      <rPr>
        <sz val="11"/>
        <rFont val="Arial"/>
        <family val="2"/>
      </rPr>
      <t xml:space="preserve"> that triggers a margin call:</t>
    </r>
  </si>
  <si>
    <r>
      <t xml:space="preserve">We can solve for </t>
    </r>
    <r>
      <rPr>
        <b/>
        <i/>
        <sz val="11"/>
        <rFont val="Arial"/>
        <family val="2"/>
      </rPr>
      <t>P</t>
    </r>
    <r>
      <rPr>
        <sz val="11"/>
        <rFont val="Arial"/>
        <family val="2"/>
      </rPr>
      <t>:</t>
    </r>
  </si>
  <si>
    <t>© Joseph Farizo</t>
  </si>
  <si>
    <t>The Solution in 5 Steps:</t>
  </si>
  <si>
    <t>1) Construct the initial balance sheet</t>
  </si>
  <si>
    <t>2) Construct the balance sheet assuming the shares fall</t>
  </si>
  <si>
    <t>4) Determine your profit and loss in each case</t>
  </si>
  <si>
    <t>5) Determine how high the price can get before a margin call</t>
  </si>
  <si>
    <t>3) Construct the balance sheet assuming the shares rise</t>
  </si>
  <si>
    <t>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</si>
</sst>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EFE0D9"/>
      <name val="Arial"/>
      <family val="2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sz val="20"/>
      <color theme="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3" fillId="4" borderId="0">
      <alignment horizontal="left"/>
    </xf>
  </cellStyleXfs>
  <cellXfs count="3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4" fillId="3" borderId="0" xfId="3" applyAlignment="1">
      <alignment horizontal="right"/>
    </xf>
    <xf numFmtId="0" fontId="4" fillId="3" borderId="0" xfId="3" applyAlignment="1">
      <alignment horizontal="center"/>
    </xf>
    <xf numFmtId="0" fontId="4" fillId="3" borderId="0" xfId="3" applyAlignment="1">
      <alignment horizontal="left"/>
    </xf>
    <xf numFmtId="0" fontId="4" fillId="3" borderId="0" xfId="2" applyFont="1" applyFill="1" applyAlignment="1">
      <alignment horizontal="center"/>
    </xf>
    <xf numFmtId="0" fontId="3" fillId="4" borderId="0" xfId="0" applyFont="1" applyFill="1"/>
    <xf numFmtId="0" fontId="7" fillId="4" borderId="0" xfId="0" applyFont="1" applyFill="1"/>
    <xf numFmtId="165" fontId="7" fillId="4" borderId="0" xfId="0" applyNumberFormat="1" applyFont="1" applyFill="1"/>
    <xf numFmtId="164" fontId="7" fillId="6" borderId="3" xfId="0" applyNumberFormat="1" applyFont="1" applyFill="1" applyBorder="1" applyAlignment="1">
      <alignment horizontal="center"/>
    </xf>
    <xf numFmtId="0" fontId="9" fillId="4" borderId="0" xfId="0" applyFont="1" applyFill="1"/>
    <xf numFmtId="9" fontId="7" fillId="6" borderId="3" xfId="1" applyFont="1" applyFill="1" applyBorder="1" applyAlignment="1">
      <alignment horizontal="center"/>
    </xf>
    <xf numFmtId="0" fontId="7" fillId="6" borderId="3" xfId="0" applyNumberFormat="1" applyFont="1" applyFill="1" applyBorder="1" applyAlignment="1">
      <alignment horizontal="center"/>
    </xf>
    <xf numFmtId="0" fontId="8" fillId="4" borderId="0" xfId="0" applyFont="1" applyFill="1"/>
    <xf numFmtId="0" fontId="7" fillId="4" borderId="0" xfId="0" applyNumberFormat="1" applyFont="1" applyFill="1"/>
    <xf numFmtId="0" fontId="7" fillId="4" borderId="0" xfId="0" applyFont="1" applyFill="1" applyBorder="1"/>
    <xf numFmtId="165" fontId="7" fillId="4" borderId="0" xfId="0" applyNumberFormat="1" applyFont="1" applyFill="1" applyBorder="1"/>
    <xf numFmtId="0" fontId="7" fillId="4" borderId="4" xfId="0" applyFont="1" applyFill="1" applyBorder="1"/>
    <xf numFmtId="165" fontId="7" fillId="4" borderId="4" xfId="0" applyNumberFormat="1" applyFont="1" applyFill="1" applyBorder="1"/>
    <xf numFmtId="0" fontId="7" fillId="4" borderId="4" xfId="0" applyFont="1" applyFill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5" fontId="8" fillId="4" borderId="5" xfId="0" applyNumberFormat="1" applyFont="1" applyFill="1" applyBorder="1" applyAlignment="1">
      <alignment horizontal="center"/>
    </xf>
    <xf numFmtId="0" fontId="7" fillId="4" borderId="6" xfId="0" applyFont="1" applyFill="1" applyBorder="1"/>
    <xf numFmtId="0" fontId="7" fillId="7" borderId="0" xfId="0" applyFont="1" applyFill="1" applyAlignment="1"/>
    <xf numFmtId="0" fontId="7" fillId="4" borderId="0" xfId="5" applyFont="1">
      <alignment horizontal="left"/>
    </xf>
    <xf numFmtId="9" fontId="9" fillId="4" borderId="0" xfId="1" applyFont="1" applyFill="1"/>
    <xf numFmtId="0" fontId="8" fillId="4" borderId="6" xfId="0" applyFont="1" applyFill="1" applyBorder="1"/>
    <xf numFmtId="0" fontId="7" fillId="4" borderId="2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5" borderId="1" xfId="4" applyFont="1">
      <alignment horizontal="left"/>
    </xf>
    <xf numFmtId="0" fontId="10" fillId="2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</cellXfs>
  <cellStyles count="6">
    <cellStyle name="Example" xfId="4" xr:uid="{7AA67756-B538-4F0B-A32E-45138F571440}"/>
    <cellStyle name="Hyperlink" xfId="2" builtinId="8"/>
    <cellStyle name="NavigationLink" xfId="3" xr:uid="{2E605093-5D68-439C-A188-E594E8214137}"/>
    <cellStyle name="Normal" xfId="0" builtinId="0"/>
    <cellStyle name="Percent" xfId="1" builtinId="5"/>
    <cellStyle name="TopLink" xfId="5" xr:uid="{1BFBE179-FDF1-4B4E-80AE-FDF602AE1D69}"/>
  </cellStyles>
  <dxfs count="0"/>
  <tableStyles count="0" defaultTableStyle="TableStyleMedium2" defaultPivotStyle="PivotStyleLight16"/>
  <colors>
    <mruColors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375139</xdr:colOff>
      <xdr:row>52</xdr:row>
      <xdr:rowOff>134815</xdr:rowOff>
    </xdr:from>
    <xdr:ext cx="5138971" cy="3524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5E5CC9C8-BD9B-4B8B-BF86-9922DA3BE636}"/>
                </a:ext>
              </a:extLst>
            </xdr:cNvPr>
            <xdr:cNvSpPr txBox="1"/>
          </xdr:nvSpPr>
          <xdr:spPr>
            <a:xfrm>
              <a:off x="1365739" y="14165140"/>
              <a:ext cx="5138971" cy="352469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𝐸𝑞𝑢𝑖𝑡𝑦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𝑉𝑎𝑙𝑢𝑒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𝑆h𝑎𝑟𝑒𝑠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𝑂𝑤𝑒𝑑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𝐴𝑠𝑠𝑒𝑡𝑠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𝑆h𝑎𝑟𝑒𝑠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𝑡𝑜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𝐶𝑜𝑣𝑒𝑟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) 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𝑆h𝑎𝑟𝑒𝑠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𝑡𝑜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𝐶𝑜𝑣𝑒𝑟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𝑀𝑎𝑖𝑛𝑡𝑒𝑛𝑎𝑛𝑐𝑒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𝑀𝑎𝑟𝑔𝑖𝑛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5E5CC9C8-BD9B-4B8B-BF86-9922DA3BE636}"/>
                </a:ext>
              </a:extLst>
            </xdr:cNvPr>
            <xdr:cNvSpPr txBox="1"/>
          </xdr:nvSpPr>
          <xdr:spPr>
            <a:xfrm>
              <a:off x="1365739" y="14165140"/>
              <a:ext cx="5138971" cy="352469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(𝐸𝑞𝑢𝑖𝑡𝑦 )/(𝑉𝑎𝑙𝑢𝑒 𝑜𝑓 𝑆ℎ𝑎𝑟𝑒𝑠 𝑂𝑤𝑒𝑑)=(𝐴𝑠𝑠𝑒𝑡𝑠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−(𝑆ℎ𝑎𝑟𝑒𝑠 𝑡𝑜 𝐶𝑜𝑣𝑒𝑟×𝑃) )/(</a:t>
              </a:r>
              <a:r>
                <a:rPr lang="en-US" sz="1100" b="0" i="0">
                  <a:latin typeface="Cambria Math" panose="02040503050406030204" pitchFamily="18" charset="0"/>
                </a:rPr>
                <a:t>(𝑆ℎ𝑎𝑟𝑒𝑠 𝑡𝑜 𝐶𝑜𝑣𝑒𝑟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×𝑃))</a:t>
              </a:r>
              <a:r>
                <a:rPr lang="en-US" sz="1100" b="0" i="0">
                  <a:latin typeface="Cambria Math" panose="02040503050406030204" pitchFamily="18" charset="0"/>
                </a:rPr>
                <a:t>=𝑀𝑎𝑖𝑛𝑡𝑒𝑛𝑎𝑛𝑐𝑒 𝑀𝑎𝑟𝑔𝑖𝑛</a:t>
              </a:r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josephfarizo.com/Users/jfarizo/Dropbox/University%20of%20Richmond/FIN%20366%20Investments/Excel%20Slide%20Presentations/Chapter%203%20Securities%20Marke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Outline"/>
      <sheetName val="Primary vs. Secondary Markets"/>
      <sheetName val="Private vs. Public"/>
      <sheetName val="Going Public"/>
      <sheetName val="IPO Process"/>
      <sheetName val="How Securities are Traded"/>
      <sheetName val="Order Execution"/>
      <sheetName val="U.S. Markets"/>
      <sheetName val="Types of Orders"/>
      <sheetName val="Buying on Margin"/>
      <sheetName val="Maint. Margin and Margin Calls"/>
      <sheetName val="Returns to Buying on Margin"/>
      <sheetName val="Short Sales"/>
      <sheetName val="Other Trading Strategies"/>
      <sheetName val="Reg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I11">
            <v>100</v>
          </cell>
        </row>
        <row r="15">
          <cell r="K15">
            <v>68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2EE1-3D35-4B16-AC97-AFB7BBED5953}">
  <sheetPr codeName="Sheet18">
    <pageSetUpPr autoPageBreaks="0" fitToPage="1"/>
  </sheetPr>
  <dimension ref="A1:X61"/>
  <sheetViews>
    <sheetView tabSelected="1" zoomScale="175" zoomScaleNormal="17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7" customWidth="1"/>
    <col min="2" max="2" width="12.28515625" style="7" customWidth="1"/>
    <col min="3" max="3" width="14.7109375" style="7" bestFit="1" customWidth="1"/>
    <col min="4" max="4" width="12.28515625" style="7" customWidth="1"/>
    <col min="5" max="5" width="19.85546875" style="7" bestFit="1" customWidth="1"/>
    <col min="6" max="6" width="8.7109375" style="7" customWidth="1"/>
    <col min="7" max="7" width="15.42578125" style="7" customWidth="1"/>
    <col min="8" max="8" width="12.28515625" style="7" customWidth="1"/>
    <col min="9" max="9" width="13" style="7" bestFit="1" customWidth="1"/>
    <col min="10" max="12" width="8.85546875" style="7" customWidth="1"/>
    <col min="13" max="16384" width="8.85546875" style="7"/>
  </cols>
  <sheetData>
    <row r="1" spans="2:24" s="1" customFormat="1" ht="13.9" customHeight="1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</row>
    <row r="2" spans="2:24" s="1" customFormat="1" ht="13.9" customHeight="1" x14ac:dyDescent="0.2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2"/>
      <c r="P2" s="32"/>
    </row>
    <row r="3" spans="2:24" s="2" customFormat="1" x14ac:dyDescent="0.2">
      <c r="J3" s="3"/>
      <c r="K3" s="4"/>
      <c r="L3" s="5"/>
      <c r="M3" s="6"/>
    </row>
    <row r="5" spans="2:24" s="8" customFormat="1" ht="15" customHeight="1" x14ac:dyDescent="0.25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M5" s="9"/>
      <c r="N5" s="9"/>
    </row>
    <row r="6" spans="2:24" s="8" customFormat="1" ht="15" customHeight="1" x14ac:dyDescent="0.2">
      <c r="B6" s="29" t="str">
        <f>"You are bearish on a stock that currently trades for $"&amp;B16&amp;" per share. You tell your broker to sell short "&amp;B15&amp;" shares. What is your profit if the share price falls to $"&amp;B12&amp;", assuming you sold these shares on a "&amp;TEXT(B13,"#%")&amp;" margin? What is the loss if the shares rise to $"&amp;B11&amp;"? How high can the share price rise before there is a margin call assuming a maintenance margin of "&amp;TEXT(B14,"#%")&amp;"? Choose different values from the dropdown lists for additional practice."</f>
        <v>You are bearish on a stock that currently trades for $100 per share. You tell your broker to sell short 1000 shares. What is your profit if the share price falls to $68, assuming you sold these shares on a 65% margin? What is the loss if the shares rise to $128? How high can the share price rise before there is a margin call assuming a maintenance margin of 25%? Choose different values from the dropdown lists for additional practice.</v>
      </c>
      <c r="C6" s="29"/>
      <c r="D6" s="29"/>
      <c r="E6" s="29"/>
      <c r="F6" s="29"/>
      <c r="G6" s="29"/>
      <c r="H6" s="29"/>
      <c r="I6" s="29"/>
      <c r="J6" s="29"/>
      <c r="K6" s="29"/>
      <c r="M6" s="9"/>
      <c r="N6" s="9"/>
    </row>
    <row r="7" spans="2:24" s="8" customFormat="1" ht="15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M7" s="9"/>
      <c r="N7" s="9"/>
    </row>
    <row r="8" spans="2:24" s="8" customFormat="1" ht="15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M8" s="9"/>
      <c r="N8" s="9"/>
    </row>
    <row r="9" spans="2:24" s="8" customFormat="1" ht="15" customHeight="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M9" s="9"/>
      <c r="N9" s="9"/>
    </row>
    <row r="10" spans="2:24" s="8" customFormat="1" ht="15" customHeight="1" x14ac:dyDescent="0.2"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2:24" s="8" customFormat="1" ht="15" customHeight="1" x14ac:dyDescent="0.25">
      <c r="B11" s="10">
        <v>128</v>
      </c>
      <c r="C11" s="8" t="s">
        <v>2</v>
      </c>
      <c r="F11" s="28" t="s">
        <v>32</v>
      </c>
      <c r="G11" s="24"/>
      <c r="H11" s="24"/>
      <c r="I11" s="24"/>
      <c r="J11" s="2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2:24" s="8" customFormat="1" ht="15" customHeight="1" x14ac:dyDescent="0.2">
      <c r="B12" s="10">
        <f>'[1]Buying on Margin'!K15</f>
        <v>68</v>
      </c>
      <c r="C12" s="8" t="s">
        <v>3</v>
      </c>
      <c r="F12" s="8" t="s">
        <v>33</v>
      </c>
      <c r="M12" s="11">
        <v>128</v>
      </c>
      <c r="N12" s="11">
        <v>0.5</v>
      </c>
      <c r="O12" s="11">
        <v>900</v>
      </c>
      <c r="P12" s="11">
        <v>68</v>
      </c>
      <c r="Q12" s="27">
        <v>0.25</v>
      </c>
      <c r="R12" s="11"/>
      <c r="S12" s="11">
        <v>90</v>
      </c>
      <c r="T12" s="11"/>
      <c r="U12" s="11"/>
      <c r="V12" s="11"/>
      <c r="W12" s="11"/>
      <c r="X12" s="11"/>
    </row>
    <row r="13" spans="2:24" s="8" customFormat="1" ht="15" customHeight="1" x14ac:dyDescent="0.2">
      <c r="B13" s="12">
        <v>0.65</v>
      </c>
      <c r="C13" s="8" t="s">
        <v>4</v>
      </c>
      <c r="F13" s="8" t="s">
        <v>34</v>
      </c>
      <c r="M13" s="11">
        <v>130</v>
      </c>
      <c r="N13" s="11">
        <v>0.55000000000000004</v>
      </c>
      <c r="O13" s="11">
        <v>1000</v>
      </c>
      <c r="P13" s="11">
        <v>70</v>
      </c>
      <c r="Q13" s="27">
        <v>0.3</v>
      </c>
      <c r="R13" s="11"/>
      <c r="S13" s="11">
        <v>100</v>
      </c>
      <c r="T13" s="11"/>
      <c r="U13" s="11"/>
      <c r="V13" s="11"/>
      <c r="W13" s="11"/>
      <c r="X13" s="11"/>
    </row>
    <row r="14" spans="2:24" s="8" customFormat="1" ht="15" customHeight="1" x14ac:dyDescent="0.2">
      <c r="B14" s="12">
        <v>0.25</v>
      </c>
      <c r="C14" s="8" t="s">
        <v>5</v>
      </c>
      <c r="F14" s="8" t="s">
        <v>37</v>
      </c>
      <c r="M14" s="11">
        <v>132</v>
      </c>
      <c r="N14" s="11">
        <v>0.6</v>
      </c>
      <c r="O14" s="11">
        <v>1100</v>
      </c>
      <c r="P14" s="11">
        <v>72</v>
      </c>
      <c r="Q14" s="27">
        <v>0.35</v>
      </c>
      <c r="R14" s="11"/>
      <c r="S14" s="11">
        <v>110</v>
      </c>
      <c r="T14" s="11"/>
      <c r="U14" s="11"/>
      <c r="V14" s="11"/>
      <c r="W14" s="11"/>
      <c r="X14" s="11"/>
    </row>
    <row r="15" spans="2:24" s="8" customFormat="1" ht="15" customHeight="1" x14ac:dyDescent="0.2">
      <c r="B15" s="13">
        <v>1000</v>
      </c>
      <c r="C15" s="8" t="s">
        <v>6</v>
      </c>
      <c r="F15" s="8" t="s">
        <v>35</v>
      </c>
      <c r="M15" s="11"/>
      <c r="N15" s="11">
        <v>0.65</v>
      </c>
      <c r="O15" s="11"/>
      <c r="P15" s="11"/>
      <c r="Q15" s="27">
        <v>0.4</v>
      </c>
      <c r="R15" s="11"/>
      <c r="S15" s="11"/>
      <c r="T15" s="11"/>
      <c r="U15" s="11"/>
      <c r="V15" s="11"/>
      <c r="W15" s="11"/>
      <c r="X15" s="11"/>
    </row>
    <row r="16" spans="2:24" s="8" customFormat="1" ht="15" customHeight="1" x14ac:dyDescent="0.2">
      <c r="B16" s="13">
        <f>'[1]Buying on Margin'!I11</f>
        <v>100</v>
      </c>
      <c r="C16" s="8" t="s">
        <v>7</v>
      </c>
      <c r="F16" s="8" t="s">
        <v>36</v>
      </c>
      <c r="M16" s="11"/>
      <c r="N16" s="11"/>
      <c r="O16" s="11"/>
      <c r="P16" s="11"/>
      <c r="Q16" s="27"/>
      <c r="R16" s="11"/>
      <c r="S16" s="11"/>
      <c r="T16" s="11"/>
      <c r="U16" s="11"/>
      <c r="V16" s="11"/>
      <c r="W16" s="11"/>
      <c r="X16" s="11"/>
    </row>
    <row r="17" spans="2:24" s="8" customFormat="1" ht="15" customHeight="1" x14ac:dyDescent="0.2"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2:24" s="8" customFormat="1" ht="15" customHeight="1" x14ac:dyDescent="0.25">
      <c r="B18" s="14" t="s">
        <v>8</v>
      </c>
      <c r="G18" s="15"/>
      <c r="H18" s="15"/>
      <c r="I18" s="1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2:24" s="8" customFormat="1" ht="15" customHeight="1" x14ac:dyDescent="0.25">
      <c r="B19" s="14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2:24" s="8" customFormat="1" ht="15" customHeight="1" x14ac:dyDescent="0.25">
      <c r="C20" s="34" t="s">
        <v>9</v>
      </c>
      <c r="D20" s="34"/>
      <c r="E20" s="34"/>
      <c r="F20" s="16"/>
      <c r="G20" s="34" t="s">
        <v>38</v>
      </c>
      <c r="H20" s="34"/>
      <c r="I20" s="3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4" s="8" customFormat="1" ht="15" customHeight="1" x14ac:dyDescent="0.2">
      <c r="C21" s="16" t="s">
        <v>10</v>
      </c>
      <c r="D21" s="16"/>
      <c r="E21" s="17">
        <f>B15*B16</f>
        <v>100000</v>
      </c>
      <c r="F21" s="16"/>
      <c r="G21" s="35" t="s">
        <v>11</v>
      </c>
      <c r="H21" s="35"/>
      <c r="I21" s="17">
        <f>B15*B16</f>
        <v>100000</v>
      </c>
    </row>
    <row r="22" spans="2:24" s="8" customFormat="1" ht="15" customHeight="1" thickBot="1" x14ac:dyDescent="0.25">
      <c r="C22" s="18" t="s">
        <v>12</v>
      </c>
      <c r="D22" s="18"/>
      <c r="E22" s="19">
        <f>B13*(B15*B16)</f>
        <v>65000</v>
      </c>
      <c r="F22" s="18"/>
      <c r="G22" s="18" t="s">
        <v>13</v>
      </c>
      <c r="H22" s="18"/>
      <c r="I22" s="19">
        <f>SUM(E21:E22)-I21</f>
        <v>65000</v>
      </c>
    </row>
    <row r="23" spans="2:24" s="8" customFormat="1" ht="15" customHeight="1" x14ac:dyDescent="0.2"/>
    <row r="24" spans="2:24" s="8" customFormat="1" ht="15" customHeight="1" x14ac:dyDescent="0.2">
      <c r="C24" s="8" t="s">
        <v>14</v>
      </c>
    </row>
    <row r="25" spans="2:24" s="8" customFormat="1" ht="15" customHeight="1" x14ac:dyDescent="0.2"/>
    <row r="26" spans="2:24" s="8" customFormat="1" ht="15" customHeight="1" x14ac:dyDescent="0.25">
      <c r="B26" s="14" t="s">
        <v>15</v>
      </c>
    </row>
    <row r="27" spans="2:24" s="8" customFormat="1" ht="15" customHeight="1" x14ac:dyDescent="0.2"/>
    <row r="28" spans="2:24" s="8" customFormat="1" ht="15" customHeight="1" x14ac:dyDescent="0.25">
      <c r="C28" s="34" t="s">
        <v>9</v>
      </c>
      <c r="D28" s="34"/>
      <c r="E28" s="34"/>
      <c r="F28" s="16"/>
      <c r="G28" s="34" t="s">
        <v>38</v>
      </c>
      <c r="H28" s="34"/>
      <c r="I28" s="34"/>
    </row>
    <row r="29" spans="2:24" s="8" customFormat="1" ht="15" customHeight="1" x14ac:dyDescent="0.2">
      <c r="C29" s="16" t="s">
        <v>10</v>
      </c>
      <c r="D29" s="16"/>
      <c r="E29" s="17">
        <f>E21</f>
        <v>100000</v>
      </c>
      <c r="F29" s="16"/>
      <c r="G29" s="35" t="s">
        <v>11</v>
      </c>
      <c r="H29" s="35"/>
      <c r="I29" s="17">
        <f>B12*B15</f>
        <v>68000</v>
      </c>
    </row>
    <row r="30" spans="2:24" s="8" customFormat="1" ht="15" customHeight="1" thickBot="1" x14ac:dyDescent="0.25">
      <c r="C30" s="18" t="s">
        <v>12</v>
      </c>
      <c r="D30" s="18"/>
      <c r="E30" s="19">
        <f>E22</f>
        <v>65000</v>
      </c>
      <c r="F30" s="18"/>
      <c r="G30" s="18" t="s">
        <v>13</v>
      </c>
      <c r="H30" s="18"/>
      <c r="I30" s="19">
        <f>SUM(E29:E30)-I29</f>
        <v>97000</v>
      </c>
    </row>
    <row r="31" spans="2:24" s="8" customFormat="1" ht="15" customHeight="1" x14ac:dyDescent="0.2"/>
    <row r="32" spans="2:24" s="8" customFormat="1" ht="15" customHeight="1" x14ac:dyDescent="0.2">
      <c r="C32" s="8" t="s">
        <v>16</v>
      </c>
    </row>
    <row r="33" spans="2:9" s="8" customFormat="1" ht="15" customHeight="1" x14ac:dyDescent="0.2"/>
    <row r="34" spans="2:9" s="8" customFormat="1" ht="15" customHeight="1" x14ac:dyDescent="0.25">
      <c r="B34" s="14" t="s">
        <v>17</v>
      </c>
    </row>
    <row r="35" spans="2:9" s="8" customFormat="1" ht="15" customHeight="1" x14ac:dyDescent="0.2"/>
    <row r="36" spans="2:9" s="8" customFormat="1" ht="15" customHeight="1" x14ac:dyDescent="0.25">
      <c r="C36" s="34" t="s">
        <v>9</v>
      </c>
      <c r="D36" s="34"/>
      <c r="E36" s="34"/>
      <c r="F36" s="16"/>
      <c r="G36" s="34" t="s">
        <v>38</v>
      </c>
      <c r="H36" s="34"/>
      <c r="I36" s="34"/>
    </row>
    <row r="37" spans="2:9" s="8" customFormat="1" ht="15" customHeight="1" x14ac:dyDescent="0.2">
      <c r="C37" s="16" t="s">
        <v>10</v>
      </c>
      <c r="D37" s="16"/>
      <c r="E37" s="17">
        <f>E29</f>
        <v>100000</v>
      </c>
      <c r="F37" s="16"/>
      <c r="G37" s="35" t="s">
        <v>11</v>
      </c>
      <c r="H37" s="35"/>
      <c r="I37" s="17">
        <f>B15*B11</f>
        <v>128000</v>
      </c>
    </row>
    <row r="38" spans="2:9" s="8" customFormat="1" ht="15" customHeight="1" thickBot="1" x14ac:dyDescent="0.25">
      <c r="C38" s="18" t="s">
        <v>12</v>
      </c>
      <c r="D38" s="18"/>
      <c r="E38" s="19">
        <f>E30</f>
        <v>65000</v>
      </c>
      <c r="F38" s="18"/>
      <c r="G38" s="18" t="s">
        <v>13</v>
      </c>
      <c r="H38" s="18"/>
      <c r="I38" s="19">
        <f>SUM(E37:E38)-I37</f>
        <v>37000</v>
      </c>
    </row>
    <row r="39" spans="2:9" s="8" customFormat="1" ht="15" customHeight="1" x14ac:dyDescent="0.2"/>
    <row r="40" spans="2:9" s="8" customFormat="1" ht="15" customHeight="1" x14ac:dyDescent="0.2">
      <c r="C40" s="8" t="s">
        <v>18</v>
      </c>
    </row>
    <row r="41" spans="2:9" s="8" customFormat="1" ht="15" customHeight="1" x14ac:dyDescent="0.2"/>
    <row r="42" spans="2:9" s="8" customFormat="1" ht="15" customHeight="1" x14ac:dyDescent="0.25">
      <c r="B42" s="14" t="s">
        <v>19</v>
      </c>
    </row>
    <row r="43" spans="2:9" s="8" customFormat="1" ht="15" customHeight="1" x14ac:dyDescent="0.2"/>
    <row r="44" spans="2:9" s="8" customFormat="1" ht="15" customHeight="1" thickBot="1" x14ac:dyDescent="0.25">
      <c r="E44" s="20" t="s">
        <v>20</v>
      </c>
      <c r="F44" s="18"/>
      <c r="G44" s="20" t="s">
        <v>21</v>
      </c>
      <c r="H44" s="20"/>
      <c r="I44" s="20" t="s">
        <v>22</v>
      </c>
    </row>
    <row r="45" spans="2:9" s="8" customFormat="1" ht="15" customHeight="1" x14ac:dyDescent="0.2">
      <c r="C45" s="8" t="s">
        <v>23</v>
      </c>
      <c r="E45" s="21">
        <f>E21</f>
        <v>100000</v>
      </c>
      <c r="F45" s="22" t="s">
        <v>24</v>
      </c>
      <c r="G45" s="21">
        <f>I29</f>
        <v>68000</v>
      </c>
      <c r="H45" s="22" t="s">
        <v>25</v>
      </c>
      <c r="I45" s="21">
        <f>E45-G45</f>
        <v>32000</v>
      </c>
    </row>
    <row r="46" spans="2:9" s="8" customFormat="1" ht="15" customHeight="1" x14ac:dyDescent="0.2">
      <c r="E46" s="22"/>
      <c r="F46" s="22"/>
      <c r="G46" s="22"/>
      <c r="H46" s="22"/>
      <c r="I46" s="22"/>
    </row>
    <row r="47" spans="2:9" s="8" customFormat="1" ht="15" customHeight="1" x14ac:dyDescent="0.2">
      <c r="E47" s="22"/>
      <c r="F47" s="22"/>
      <c r="G47" s="22"/>
      <c r="H47" s="22"/>
      <c r="I47" s="22"/>
    </row>
    <row r="48" spans="2:9" s="8" customFormat="1" ht="15" customHeight="1" x14ac:dyDescent="0.2">
      <c r="C48" s="8" t="s">
        <v>26</v>
      </c>
      <c r="E48" s="21">
        <f>E21</f>
        <v>100000</v>
      </c>
      <c r="F48" s="22" t="s">
        <v>24</v>
      </c>
      <c r="G48" s="21">
        <f>I37</f>
        <v>128000</v>
      </c>
      <c r="H48" s="22" t="s">
        <v>25</v>
      </c>
      <c r="I48" s="21">
        <f>E48-G48</f>
        <v>-28000</v>
      </c>
    </row>
    <row r="49" spans="1:11" s="8" customFormat="1" ht="15" customHeight="1" x14ac:dyDescent="0.2">
      <c r="E49" s="22"/>
      <c r="F49" s="22"/>
      <c r="G49" s="22"/>
      <c r="H49" s="22"/>
      <c r="I49" s="22"/>
    </row>
    <row r="50" spans="1:11" s="8" customFormat="1" ht="15" customHeight="1" x14ac:dyDescent="0.25">
      <c r="B50" s="14" t="s">
        <v>27</v>
      </c>
    </row>
    <row r="51" spans="1:11" s="8" customFormat="1" ht="15" customHeight="1" x14ac:dyDescent="0.2"/>
    <row r="52" spans="1:11" s="8" customFormat="1" ht="15" customHeight="1" x14ac:dyDescent="0.2">
      <c r="C52" s="37" t="s">
        <v>30</v>
      </c>
      <c r="D52" s="37"/>
      <c r="E52" s="37"/>
      <c r="F52" s="37"/>
      <c r="G52" s="37"/>
      <c r="H52" s="37"/>
      <c r="I52" s="37"/>
    </row>
    <row r="53" spans="1:11" s="8" customFormat="1" ht="15" customHeight="1" x14ac:dyDescent="0.2"/>
    <row r="54" spans="1:11" s="8" customFormat="1" ht="15" customHeight="1" x14ac:dyDescent="0.2"/>
    <row r="55" spans="1:11" s="8" customFormat="1" ht="15" customHeight="1" x14ac:dyDescent="0.2"/>
    <row r="56" spans="1:11" s="8" customFormat="1" ht="15" customHeight="1" thickBot="1" x14ac:dyDescent="0.25"/>
    <row r="57" spans="1:11" s="8" customFormat="1" ht="15" customHeight="1" thickBot="1" x14ac:dyDescent="0.3">
      <c r="C57" s="37" t="s">
        <v>29</v>
      </c>
      <c r="D57" s="37"/>
      <c r="E57" s="37"/>
      <c r="G57" s="23">
        <f>((E21+E22)/(B14+1))/B15</f>
        <v>132</v>
      </c>
    </row>
    <row r="58" spans="1:11" s="8" customFormat="1" ht="15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8" customFormat="1" ht="15" customHeight="1" x14ac:dyDescent="0.2"/>
    <row r="60" spans="1:11" s="8" customFormat="1" ht="15" customHeight="1" x14ac:dyDescent="0.2"/>
    <row r="61" spans="1:11" s="8" customFormat="1" ht="15" customHeight="1" x14ac:dyDescent="0.2">
      <c r="A61" s="25"/>
      <c r="B61" s="26" t="s">
        <v>28</v>
      </c>
      <c r="J61" s="36" t="s">
        <v>31</v>
      </c>
      <c r="K61" s="36"/>
    </row>
  </sheetData>
  <mergeCells count="16">
    <mergeCell ref="G21:H21"/>
    <mergeCell ref="C28:E28"/>
    <mergeCell ref="G28:I28"/>
    <mergeCell ref="J61:K61"/>
    <mergeCell ref="G29:H29"/>
    <mergeCell ref="C36:E36"/>
    <mergeCell ref="G36:I36"/>
    <mergeCell ref="G37:H37"/>
    <mergeCell ref="C52:I52"/>
    <mergeCell ref="C57:E57"/>
    <mergeCell ref="B6:K9"/>
    <mergeCell ref="B1:L2"/>
    <mergeCell ref="M1:P2"/>
    <mergeCell ref="B5:K5"/>
    <mergeCell ref="C20:E20"/>
    <mergeCell ref="G20:I20"/>
  </mergeCells>
  <dataValidations count="6">
    <dataValidation type="list" allowBlank="1" showInputMessage="1" showErrorMessage="1" sqref="B15" xr:uid="{32175F05-275E-4544-9B0A-F7045FB00F95}">
      <formula1>$O$12:$O$14</formula1>
    </dataValidation>
    <dataValidation type="list" allowBlank="1" showInputMessage="1" showErrorMessage="1" sqref="B13" xr:uid="{AA2F8B51-928E-4E09-AEB2-7A82A10A82A8}">
      <formula1>$N$12:$N$15</formula1>
    </dataValidation>
    <dataValidation type="list" allowBlank="1" showInputMessage="1" showErrorMessage="1" sqref="B11" xr:uid="{46F010F9-3CF8-4EFF-B019-DF650A29CA57}">
      <formula1>$M$12:$M$14</formula1>
    </dataValidation>
    <dataValidation type="list" allowBlank="1" showInputMessage="1" showErrorMessage="1" sqref="B12" xr:uid="{38A4C008-593F-44DB-B3B8-0D6F88BB4ECB}">
      <formula1>$P$12:$P$14</formula1>
    </dataValidation>
    <dataValidation type="list" allowBlank="1" showInputMessage="1" showErrorMessage="1" sqref="B14" xr:uid="{5C80B95C-7669-4FC3-94E5-73AF87EEAA63}">
      <formula1>$Q$12:$Q$15</formula1>
    </dataValidation>
    <dataValidation type="list" allowBlank="1" showInputMessage="1" showErrorMessage="1" sqref="B16" xr:uid="{A366B9BB-3533-42D9-9A62-8DDD1A2A9E6C}">
      <formula1>$S$12:$S$14</formula1>
    </dataValidation>
  </dataValidations>
  <hyperlinks>
    <hyperlink ref="B61" location="'Short Sales'!A4" display="▲Top" xr:uid="{7BBFDF8A-3956-47DA-BBBD-472C8910904A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Short Sales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2020-08-03T14:35:47Z</dcterms:created>
  <dcterms:modified xsi:type="dcterms:W3CDTF">2021-02-03T18:20:25Z</dcterms:modified>
</cp:coreProperties>
</file>