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rizo\Dropbox\University of Richmond\FIN 366 Investments\Excel Worksheets\"/>
    </mc:Choice>
  </mc:AlternateContent>
  <xr:revisionPtr revIDLastSave="0" documentId="13_ncr:1_{422F7EA2-0CDF-4C1F-8DBF-323C0D7998BA}" xr6:coauthVersionLast="36" xr6:coauthVersionMax="36" xr10:uidLastSave="{00000000-0000-0000-0000-000000000000}"/>
  <bookViews>
    <workbookView xWindow="0" yWindow="0" windowWidth="28800" windowHeight="12210" xr2:uid="{12DF3AD5-83F3-4D9C-92FA-142E09C9DB9A}"/>
  </bookViews>
  <sheets>
    <sheet name="The Complete Portfolio" sheetId="1" r:id="rId1"/>
  </sheets>
  <definedNames>
    <definedName name="Home16">#REF!</definedName>
    <definedName name="Home17">#REF!</definedName>
    <definedName name="Home18">#REF!</definedName>
    <definedName name="Home19">#REF!</definedName>
    <definedName name="Home20">#REF!</definedName>
    <definedName name="Home21">#REF!</definedName>
    <definedName name="Home22">#REF!</definedName>
    <definedName name="Home23">#REF!</definedName>
    <definedName name="Home24">#REF!</definedName>
    <definedName name="Home25">#REF!</definedName>
    <definedName name="Home4">'The Complete Portfolio'!$A$4</definedName>
    <definedName name="Home5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7" i="1" l="1"/>
  <c r="F121" i="1" s="1"/>
  <c r="D22" i="1"/>
  <c r="D23" i="1"/>
  <c r="D21" i="1"/>
  <c r="E79" i="1" s="1"/>
  <c r="D25" i="1"/>
  <c r="D26" i="1"/>
  <c r="B6" i="1" l="1"/>
  <c r="C17" i="1"/>
  <c r="B102" i="1"/>
  <c r="H22" i="1"/>
  <c r="E65" i="1" l="1"/>
  <c r="C65" i="1"/>
  <c r="C41" i="1"/>
  <c r="F119" i="1" s="1"/>
  <c r="I22" i="1"/>
  <c r="F31" i="1"/>
  <c r="G31" i="1" s="1"/>
  <c r="I24" i="1"/>
  <c r="H23" i="1"/>
  <c r="I23" i="1"/>
  <c r="I27" i="1"/>
  <c r="H27" i="1"/>
  <c r="H24" i="1"/>
  <c r="I28" i="1"/>
  <c r="I25" i="1"/>
  <c r="H28" i="1"/>
  <c r="H25" i="1"/>
  <c r="I29" i="1"/>
  <c r="I26" i="1"/>
  <c r="H29" i="1"/>
  <c r="H26" i="1"/>
  <c r="E85" i="1"/>
  <c r="D85" i="1"/>
  <c r="F41" i="1" l="1"/>
  <c r="F120" i="1" s="1"/>
  <c r="I31" i="1"/>
  <c r="H31" i="1"/>
  <c r="E80" i="1" s="1"/>
  <c r="F50" i="1" l="1"/>
  <c r="C50" i="1"/>
  <c r="D80" i="1"/>
  <c r="E86" i="1" l="1"/>
  <c r="C105" i="1"/>
  <c r="C110" i="1"/>
  <c r="D86" i="1"/>
  <c r="C60" i="1"/>
  <c r="C114" i="1" l="1"/>
</calcChain>
</file>

<file path=xl/sharedStrings.xml><?xml version="1.0" encoding="utf-8"?>
<sst xmlns="http://schemas.openxmlformats.org/spreadsheetml/2006/main" count="74" uniqueCount="69">
  <si>
    <t>▲Top</t>
  </si>
  <si>
    <t>© Joseph Farizo</t>
  </si>
  <si>
    <t>ρ</t>
  </si>
  <si>
    <r>
      <t>w</t>
    </r>
    <r>
      <rPr>
        <b/>
        <vertAlign val="subscript"/>
        <sz val="10"/>
        <color theme="0"/>
        <rFont val="Arial"/>
        <family val="2"/>
      </rPr>
      <t>S</t>
    </r>
  </si>
  <si>
    <r>
      <t>w</t>
    </r>
    <r>
      <rPr>
        <b/>
        <vertAlign val="subscript"/>
        <sz val="10"/>
        <color theme="0"/>
        <rFont val="Arial"/>
        <family val="2"/>
      </rPr>
      <t>B</t>
    </r>
  </si>
  <si>
    <r>
      <t>E(R)</t>
    </r>
    <r>
      <rPr>
        <b/>
        <vertAlign val="subscript"/>
        <sz val="10"/>
        <color theme="0"/>
        <rFont val="Arial"/>
        <family val="2"/>
      </rPr>
      <t>P</t>
    </r>
  </si>
  <si>
    <r>
      <t>σ</t>
    </r>
    <r>
      <rPr>
        <b/>
        <vertAlign val="subscript"/>
        <sz val="10"/>
        <color theme="0"/>
        <rFont val="Arial"/>
        <family val="2"/>
      </rPr>
      <t>P</t>
    </r>
  </si>
  <si>
    <t>x</t>
  </si>
  <si>
    <t>y</t>
  </si>
  <si>
    <t>Min var portfolio graph</t>
  </si>
  <si>
    <t>min var</t>
  </si>
  <si>
    <t>optimal</t>
  </si>
  <si>
    <r>
      <t>w</t>
    </r>
    <r>
      <rPr>
        <b/>
        <vertAlign val="subscript"/>
        <sz val="10"/>
        <color theme="0"/>
        <rFont val="Arial"/>
        <family val="2"/>
      </rPr>
      <t>S, MinVar</t>
    </r>
  </si>
  <si>
    <r>
      <t>w</t>
    </r>
    <r>
      <rPr>
        <b/>
        <vertAlign val="subscript"/>
        <sz val="10"/>
        <color theme="0"/>
        <rFont val="Arial"/>
        <family val="2"/>
      </rPr>
      <t>B, MinVar</t>
    </r>
  </si>
  <si>
    <t>The Complete Portfolio</t>
  </si>
  <si>
    <t>Table B: Portfolios</t>
  </si>
  <si>
    <t>1.)</t>
  </si>
  <si>
    <t>2.)</t>
  </si>
  <si>
    <t>3.)</t>
  </si>
  <si>
    <t>4.)</t>
  </si>
  <si>
    <t>5.)</t>
  </si>
  <si>
    <t>6.)</t>
  </si>
  <si>
    <t>7.)</t>
  </si>
  <si>
    <t>Solution 1: Weights in bond and stock funds</t>
  </si>
  <si>
    <t>The formula for the bond and stock fund weights are:</t>
  </si>
  <si>
    <t>Solution 2: Expected return and standard deviation of the optimal risky portfolio</t>
  </si>
  <si>
    <t>Solution 3: Sharpe Ratio of the optimal risky portfolio</t>
  </si>
  <si>
    <t>Solution 4: Comparison of Sharpe Ratios</t>
  </si>
  <si>
    <t>Plugging the in the values from Table A (and being very careful with order of operations and parentheses) gives us the weights:</t>
  </si>
  <si>
    <r>
      <t>w</t>
    </r>
    <r>
      <rPr>
        <i/>
        <vertAlign val="subscript"/>
        <sz val="11"/>
        <rFont val="Times New Roman"/>
        <family val="1"/>
      </rPr>
      <t>B</t>
    </r>
    <r>
      <rPr>
        <i/>
        <sz val="11"/>
        <rFont val="Times New Roman"/>
        <family val="1"/>
      </rPr>
      <t>=</t>
    </r>
  </si>
  <si>
    <r>
      <t>w</t>
    </r>
    <r>
      <rPr>
        <i/>
        <vertAlign val="subscript"/>
        <sz val="11"/>
        <rFont val="Times New Roman"/>
        <family val="1"/>
      </rPr>
      <t>S</t>
    </r>
    <r>
      <rPr>
        <i/>
        <sz val="11"/>
        <rFont val="Times New Roman"/>
        <family val="1"/>
      </rPr>
      <t>=</t>
    </r>
  </si>
  <si>
    <t>We use the formulas for the expected return and standard deviation of a portfolio:</t>
  </si>
  <si>
    <r>
      <rPr>
        <sz val="11"/>
        <rFont val="Times New Roman"/>
        <family val="1"/>
      </rPr>
      <t>σ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>=</t>
    </r>
  </si>
  <si>
    <t>The Sharpe Ratio is given as:</t>
  </si>
  <si>
    <t>For our optimal portfolio:</t>
  </si>
  <si>
    <r>
      <t>S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 xml:space="preserve"> = </t>
    </r>
  </si>
  <si>
    <r>
      <t>S</t>
    </r>
    <r>
      <rPr>
        <i/>
        <vertAlign val="subscript"/>
        <sz val="11"/>
        <rFont val="Times New Roman"/>
        <family val="1"/>
      </rPr>
      <t>Bond Fund</t>
    </r>
    <r>
      <rPr>
        <i/>
        <sz val="11"/>
        <rFont val="Times New Roman"/>
        <family val="1"/>
      </rPr>
      <t xml:space="preserve"> = </t>
    </r>
  </si>
  <si>
    <r>
      <t>S</t>
    </r>
    <r>
      <rPr>
        <i/>
        <vertAlign val="subscript"/>
        <sz val="11"/>
        <rFont val="Times New Roman"/>
        <family val="1"/>
      </rPr>
      <t>Stock Fund</t>
    </r>
    <r>
      <rPr>
        <i/>
        <sz val="11"/>
        <rFont val="Times New Roman"/>
        <family val="1"/>
      </rPr>
      <t xml:space="preserve"> = </t>
    </r>
  </si>
  <si>
    <t>The Sharpe Ratio for the optimal risky portfolio is greater than the Sharpe Ratio for either the stock or bond fund.</t>
  </si>
  <si>
    <r>
      <t>σ</t>
    </r>
    <r>
      <rPr>
        <vertAlign val="subscript"/>
        <sz val="11"/>
        <rFont val="Arial"/>
        <family val="2"/>
      </rPr>
      <t>Stock</t>
    </r>
  </si>
  <si>
    <r>
      <t>σ</t>
    </r>
    <r>
      <rPr>
        <vertAlign val="subscript"/>
        <sz val="11"/>
        <rFont val="Arial"/>
        <family val="2"/>
      </rPr>
      <t>Bond</t>
    </r>
  </si>
  <si>
    <r>
      <t>R</t>
    </r>
    <r>
      <rPr>
        <vertAlign val="subscript"/>
        <sz val="11"/>
        <rFont val="Arial"/>
        <family val="2"/>
      </rPr>
      <t>f</t>
    </r>
    <r>
      <rPr>
        <sz val="11"/>
        <rFont val="Arial"/>
        <family val="2"/>
      </rPr>
      <t xml:space="preserve"> Rate</t>
    </r>
  </si>
  <si>
    <t>% Risky</t>
  </si>
  <si>
    <t>Table A: Summary Data</t>
  </si>
  <si>
    <r>
      <t>E(R)</t>
    </r>
    <r>
      <rPr>
        <i/>
        <vertAlign val="subscript"/>
        <sz val="11"/>
        <rFont val="Times New Roman"/>
        <family val="1"/>
      </rPr>
      <t>Complete</t>
    </r>
    <r>
      <rPr>
        <i/>
        <sz val="11"/>
        <rFont val="Times New Roman"/>
        <family val="1"/>
      </rPr>
      <t xml:space="preserve"> =</t>
    </r>
  </si>
  <si>
    <r>
      <t>E(r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>) =</t>
    </r>
  </si>
  <si>
    <r>
      <t>E(r)</t>
    </r>
    <r>
      <rPr>
        <vertAlign val="subscript"/>
        <sz val="11"/>
        <rFont val="Arial"/>
        <family val="2"/>
      </rPr>
      <t>Stock</t>
    </r>
  </si>
  <si>
    <r>
      <t>E(r)</t>
    </r>
    <r>
      <rPr>
        <vertAlign val="subscript"/>
        <sz val="11"/>
        <rFont val="Arial"/>
        <family val="2"/>
      </rPr>
      <t>Bond</t>
    </r>
  </si>
  <si>
    <r>
      <rPr>
        <sz val="11"/>
        <rFont val="Times New Roman"/>
        <family val="1"/>
      </rPr>
      <t>σ</t>
    </r>
    <r>
      <rPr>
        <i/>
        <vertAlign val="subscript"/>
        <sz val="11"/>
        <rFont val="Times New Roman"/>
        <family val="1"/>
      </rPr>
      <t>Complete</t>
    </r>
    <r>
      <rPr>
        <i/>
        <sz val="11"/>
        <rFont val="Times New Roman"/>
        <family val="1"/>
      </rPr>
      <t>=</t>
    </r>
  </si>
  <si>
    <t>Solution 5 &amp; 6: The Investment Opportunity Set and CALs</t>
  </si>
  <si>
    <t>Solution 7: The expected return, standard deviation, and Sharpe Ratio of the complete portfolio</t>
  </si>
  <si>
    <t>The Sharpe ratio is therefore:</t>
  </si>
  <si>
    <r>
      <t>S</t>
    </r>
    <r>
      <rPr>
        <i/>
        <vertAlign val="subscript"/>
        <sz val="11"/>
        <rFont val="Times New Roman"/>
        <family val="1"/>
      </rPr>
      <t>Complete</t>
    </r>
    <r>
      <rPr>
        <i/>
        <sz val="11"/>
        <rFont val="Times New Roman"/>
        <family val="1"/>
      </rPr>
      <t xml:space="preserve"> = </t>
    </r>
  </si>
  <si>
    <t>Find the weight for the bond and stock funds in the optimal risky portfolio.</t>
  </si>
  <si>
    <t>Find the expected return and standard deviation of the optimal risky portfolio.</t>
  </si>
  <si>
    <t>Compute the Sharpe Ratio of the optimal risky portfolio.</t>
  </si>
  <si>
    <t>Compare the Sharpe Ratio of the optimal risky portfolio to the Sharpe Ratios of the individual stock and bond funds.</t>
  </si>
  <si>
    <t>Draw the investment opportunity set of the stock and bond funds. Label the optimal risky and minimum variance portfolio.</t>
  </si>
  <si>
    <t>Draw the CALs generated from the risk free rate to the optimal risky and minimum variance portfolios. Compare their slopes.</t>
  </si>
  <si>
    <t>Using the weights from part 1:</t>
  </si>
  <si>
    <t>By the Sharpe Ratio formula presented in Part 3:</t>
  </si>
  <si>
    <t>Using the given portfolios of the stock and bond funds in Table B, we can plot the investment opportunity set on the reward-to-risk coordinate plane. The CAL to the minimum variance portfolio is drawn from the risk free rate on the y-axis to the portfolio with the minimum variance. The CAL to the optimal risky portfolio is drawn from the risk free rate on the y-axis to the portfolio with the stock and bond fund weights we calculated in Part 1 and the return and risk calculated in Part 2. This CAL is tangent to the investment opportunity set.</t>
  </si>
  <si>
    <t>Since the T-bill component of the complete portfolio has no risk, the standard deviation of the complete portfolio is simply the weight of the risky component multiplied by its standard deviation.</t>
  </si>
  <si>
    <t xml:space="preserve">We plot the complete portfolio, which lies on the tangent CAL using the complete portfolio's risk and return as the x- and y-coordinates. </t>
  </si>
  <si>
    <t>Multiplying the percentage in the risky component by the stock and bond weights gives us the breakdown of this complete portfolio:</t>
  </si>
  <si>
    <t>Weight of Bond Fund in Complete Portfolio:</t>
  </si>
  <si>
    <t>Weight of Stock Fund in Complete Portfolio:</t>
  </si>
  <si>
    <t>Weight of T-Bills in Complete Portfolio:</t>
  </si>
  <si>
    <t>This is the slope (rise over run) of the CAL drawn to the optimal risky portfolio.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</si>
</sst>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0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20"/>
      <color theme="0"/>
      <name val="Georgia"/>
      <family val="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EFE0D9"/>
      <name val="Arial"/>
      <family val="2"/>
    </font>
    <font>
      <i/>
      <sz val="11"/>
      <name val="Times New Roman"/>
      <family val="1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vertAlign val="subscript"/>
      <sz val="11"/>
      <name val="Arial"/>
      <family val="2"/>
    </font>
    <font>
      <sz val="11"/>
      <name val="Times New Roman"/>
      <family val="1"/>
    </font>
    <font>
      <i/>
      <vertAlign val="subscript"/>
      <sz val="11"/>
      <name val="Times New Roman"/>
      <family val="1"/>
    </font>
    <font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EFE0D9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3" borderId="0">
      <alignment horizontal="center"/>
    </xf>
    <xf numFmtId="0" fontId="5" fillId="5" borderId="1">
      <alignment horizontal="left"/>
    </xf>
    <xf numFmtId="0" fontId="1" fillId="0" borderId="0"/>
    <xf numFmtId="0" fontId="3" fillId="4" borderId="0">
      <alignment horizontal="left"/>
    </xf>
  </cellStyleXfs>
  <cellXfs count="78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7" fillId="4" borderId="0" xfId="0" applyFont="1" applyFill="1"/>
    <xf numFmtId="0" fontId="8" fillId="3" borderId="0" xfId="2" applyFont="1" applyAlignment="1">
      <alignment horizontal="left"/>
    </xf>
    <xf numFmtId="10" fontId="7" fillId="4" borderId="0" xfId="1" applyNumberFormat="1" applyFont="1" applyFill="1"/>
    <xf numFmtId="0" fontId="7" fillId="3" borderId="0" xfId="0" applyFont="1" applyFill="1"/>
    <xf numFmtId="0" fontId="7" fillId="6" borderId="0" xfId="0" applyFont="1" applyFill="1" applyAlignment="1"/>
    <xf numFmtId="9" fontId="10" fillId="0" borderId="7" xfId="1" applyFont="1" applyBorder="1" applyAlignment="1">
      <alignment horizontal="center"/>
    </xf>
    <xf numFmtId="9" fontId="10" fillId="0" borderId="8" xfId="1" applyFont="1" applyBorder="1" applyAlignment="1">
      <alignment horizontal="center"/>
    </xf>
    <xf numFmtId="164" fontId="10" fillId="0" borderId="9" xfId="1" applyNumberFormat="1" applyFont="1" applyBorder="1" applyAlignment="1">
      <alignment horizontal="center"/>
    </xf>
    <xf numFmtId="0" fontId="12" fillId="4" borderId="0" xfId="0" applyFont="1" applyFill="1"/>
    <xf numFmtId="0" fontId="7" fillId="4" borderId="0" xfId="0" applyFont="1" applyFill="1" applyAlignment="1">
      <alignment horizontal="left" wrapText="1"/>
    </xf>
    <xf numFmtId="9" fontId="7" fillId="0" borderId="5" xfId="1" applyFont="1" applyBorder="1" applyAlignment="1">
      <alignment horizontal="center"/>
    </xf>
    <xf numFmtId="9" fontId="7" fillId="0" borderId="0" xfId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0" fontId="14" fillId="7" borderId="4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9" fontId="7" fillId="0" borderId="0" xfId="1" applyFont="1" applyFill="1" applyBorder="1" applyAlignment="1">
      <alignment horizontal="center"/>
    </xf>
    <xf numFmtId="9" fontId="10" fillId="0" borderId="4" xfId="1" applyFont="1" applyBorder="1" applyAlignment="1">
      <alignment horizontal="center"/>
    </xf>
    <xf numFmtId="9" fontId="10" fillId="0" borderId="2" xfId="1" applyFont="1" applyBorder="1" applyAlignment="1">
      <alignment horizontal="center"/>
    </xf>
    <xf numFmtId="10" fontId="10" fillId="0" borderId="2" xfId="1" applyNumberFormat="1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9" fontId="7" fillId="0" borderId="5" xfId="1" applyFont="1" applyFill="1" applyBorder="1" applyAlignment="1">
      <alignment horizontal="center"/>
    </xf>
    <xf numFmtId="164" fontId="7" fillId="0" borderId="6" xfId="1" applyNumberFormat="1" applyFont="1" applyFill="1" applyBorder="1" applyAlignment="1">
      <alignment horizontal="center"/>
    </xf>
    <xf numFmtId="0" fontId="7" fillId="4" borderId="4" xfId="0" applyFont="1" applyFill="1" applyBorder="1"/>
    <xf numFmtId="0" fontId="7" fillId="4" borderId="3" xfId="0" applyFont="1" applyFill="1" applyBorder="1"/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9" fontId="7" fillId="4" borderId="6" xfId="0" applyNumberFormat="1" applyFont="1" applyFill="1" applyBorder="1" applyAlignment="1">
      <alignment horizontal="center"/>
    </xf>
    <xf numFmtId="164" fontId="7" fillId="4" borderId="7" xfId="0" quotePrefix="1" applyNumberFormat="1" applyFont="1" applyFill="1" applyBorder="1" applyAlignment="1">
      <alignment horizontal="center"/>
    </xf>
    <xf numFmtId="164" fontId="7" fillId="4" borderId="7" xfId="1" applyNumberFormat="1" applyFont="1" applyFill="1" applyBorder="1"/>
    <xf numFmtId="164" fontId="7" fillId="4" borderId="9" xfId="0" applyNumberFormat="1" applyFont="1" applyFill="1" applyBorder="1"/>
    <xf numFmtId="164" fontId="7" fillId="4" borderId="7" xfId="0" applyNumberFormat="1" applyFont="1" applyFill="1" applyBorder="1" applyAlignment="1">
      <alignment horizontal="center"/>
    </xf>
    <xf numFmtId="10" fontId="7" fillId="4" borderId="9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justify" wrapText="1"/>
    </xf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 horizontal="justify" wrapText="1"/>
    </xf>
    <xf numFmtId="0" fontId="7" fillId="4" borderId="0" xfId="0" applyFont="1" applyFill="1" applyAlignment="1"/>
    <xf numFmtId="0" fontId="7" fillId="4" borderId="0" xfId="0" applyFont="1" applyFill="1" applyAlignment="1">
      <alignment horizontal="left"/>
    </xf>
    <xf numFmtId="164" fontId="7" fillId="0" borderId="0" xfId="1" applyNumberFormat="1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10" fillId="0" borderId="8" xfId="1" applyNumberFormat="1" applyFont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9" fontId="7" fillId="0" borderId="7" xfId="1" applyFont="1" applyFill="1" applyBorder="1" applyAlignment="1">
      <alignment horizontal="center"/>
    </xf>
    <xf numFmtId="9" fontId="7" fillId="0" borderId="8" xfId="1" applyFont="1" applyFill="1" applyBorder="1" applyAlignment="1">
      <alignment horizontal="center"/>
    </xf>
    <xf numFmtId="0" fontId="11" fillId="3" borderId="14" xfId="0" applyFont="1" applyFill="1" applyBorder="1" applyAlignment="1">
      <alignment vertical="center"/>
    </xf>
    <xf numFmtId="0" fontId="7" fillId="4" borderId="0" xfId="0" applyFont="1" applyFill="1" applyAlignment="1">
      <alignment horizontal="left" vertical="top"/>
    </xf>
    <xf numFmtId="164" fontId="14" fillId="7" borderId="2" xfId="0" applyNumberFormat="1" applyFont="1" applyFill="1" applyBorder="1" applyAlignment="1">
      <alignment horizontal="center" vertical="center"/>
    </xf>
    <xf numFmtId="164" fontId="14" fillId="7" borderId="3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right"/>
    </xf>
    <xf numFmtId="0" fontId="13" fillId="4" borderId="0" xfId="0" applyFont="1" applyFill="1" applyBorder="1" applyAlignment="1">
      <alignment horizontal="right" vertical="center"/>
    </xf>
    <xf numFmtId="164" fontId="7" fillId="8" borderId="14" xfId="1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9" fontId="7" fillId="0" borderId="6" xfId="1" applyNumberFormat="1" applyFont="1" applyFill="1" applyBorder="1" applyAlignment="1">
      <alignment horizontal="center" vertical="center"/>
    </xf>
    <xf numFmtId="9" fontId="7" fillId="0" borderId="9" xfId="1" applyNumberFormat="1" applyFont="1" applyFill="1" applyBorder="1" applyAlignment="1">
      <alignment horizontal="center" vertical="center" wrapText="1"/>
    </xf>
    <xf numFmtId="10" fontId="7" fillId="8" borderId="14" xfId="1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right"/>
    </xf>
    <xf numFmtId="0" fontId="7" fillId="4" borderId="0" xfId="0" applyFont="1" applyFill="1" applyBorder="1" applyAlignment="1"/>
    <xf numFmtId="0" fontId="13" fillId="4" borderId="15" xfId="0" applyFont="1" applyFill="1" applyBorder="1" applyAlignment="1">
      <alignment horizontal="right"/>
    </xf>
    <xf numFmtId="0" fontId="7" fillId="4" borderId="15" xfId="0" applyFont="1" applyFill="1" applyBorder="1" applyAlignment="1"/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 horizontal="left" wrapText="1"/>
    </xf>
    <xf numFmtId="0" fontId="6" fillId="5" borderId="1" xfId="3" applyFont="1" applyBorder="1" applyAlignment="1">
      <alignment horizontal="left"/>
    </xf>
    <xf numFmtId="0" fontId="19" fillId="4" borderId="0" xfId="0" applyFont="1" applyFill="1" applyAlignment="1">
      <alignment horizontal="left"/>
    </xf>
    <xf numFmtId="0" fontId="7" fillId="4" borderId="13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</cellXfs>
  <cellStyles count="6">
    <cellStyle name="Example" xfId="3" xr:uid="{C606996D-9751-470B-A501-7426BA11A61B}"/>
    <cellStyle name="NavigationLink" xfId="2" xr:uid="{FA495EB2-8BE2-4F10-BE62-A8844A1EC98F}"/>
    <cellStyle name="Normal" xfId="0" builtinId="0"/>
    <cellStyle name="Normal 5" xfId="4" xr:uid="{38B860E3-A3D5-4ED2-9317-9B47DE2C2B99}"/>
    <cellStyle name="Percent" xfId="1" builtinId="5"/>
    <cellStyle name="TopLink" xfId="5" xr:uid="{782E547F-4791-41BB-A466-A27457D1DFF8}"/>
  </cellStyles>
  <dxfs count="0"/>
  <tableStyles count="0" defaultTableStyle="TableStyleMedium2" defaultPivotStyle="PivotStyleLight16"/>
  <colors>
    <mruColors>
      <color rgb="FFEFE0D9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4"/>
          <c:order val="1"/>
          <c:tx>
            <c:v>Minimum Variance Portfolio</c:v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>
                  <a:alpha val="0"/>
                </a:srgbClr>
              </a:solidFill>
              <a:ln w="25400">
                <a:solidFill>
                  <a:srgbClr val="92D050"/>
                </a:solidFill>
              </a:ln>
              <a:effectLst/>
            </c:spPr>
          </c:marker>
          <c:xVal>
            <c:numRef>
              <c:f>'The Complete Portfolio'!$E$82</c:f>
              <c:numCache>
                <c:formatCode>0.0%</c:formatCode>
                <c:ptCount val="1"/>
              </c:numCache>
            </c:numRef>
          </c:xVal>
          <c:yVal>
            <c:numRef>
              <c:f>'The Complete Portfolio'!$D$82</c:f>
              <c:numCache>
                <c:formatCode>0.0%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0BB-4724-B89A-E511A8742434}"/>
            </c:ext>
          </c:extLst>
        </c:ser>
        <c:ser>
          <c:idx val="1"/>
          <c:order val="2"/>
          <c:tx>
            <c:v>CAL Min Var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'The Complete Portfolio'!$D$79:$D$80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0.21241209347857284</c:v>
                </c:pt>
              </c:numCache>
            </c:numRef>
          </c:xVal>
          <c:yVal>
            <c:numRef>
              <c:f>'The Complete Portfolio'!$E$79:$E$80</c:f>
              <c:numCache>
                <c:formatCode>0.0%</c:formatCode>
                <c:ptCount val="2"/>
                <c:pt idx="0" formatCode="0%">
                  <c:v>0.03</c:v>
                </c:pt>
                <c:pt idx="1">
                  <c:v>0.10198512592568949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56-4008-BC99-0EDBEF7A6A92}"/>
            </c:ext>
          </c:extLst>
        </c:ser>
        <c:ser>
          <c:idx val="5"/>
          <c:order val="3"/>
          <c:tx>
            <c:v>CAL Optimal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'The Complete Portfolio'!$D$85:$D$86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0.30061020359512752</c:v>
                </c:pt>
              </c:numCache>
            </c:numRef>
          </c:xVal>
          <c:yVal>
            <c:numRef>
              <c:f>'The Complete Portfolio'!$E$85:$E$86</c:f>
              <c:numCache>
                <c:formatCode>0.00%</c:formatCode>
                <c:ptCount val="2"/>
                <c:pt idx="0" formatCode="0%">
                  <c:v>0.03</c:v>
                </c:pt>
                <c:pt idx="1">
                  <c:v>0.17417558613423068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756-4008-BC99-0EDBEF7A6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923104"/>
        <c:axId val="1822162064"/>
      </c:scatterChart>
      <c:scatterChart>
        <c:scatterStyle val="smoothMarker"/>
        <c:varyColors val="0"/>
        <c:ser>
          <c:idx val="0"/>
          <c:order val="0"/>
          <c:tx>
            <c:v>Portfolios</c:v>
          </c:tx>
          <c:spPr>
            <a:ln w="3492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4925" cap="rnd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48-427B-BE5B-7EF55D94AEB7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4925" cap="rnd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48-427B-BE5B-7EF55D94AEB7}"/>
              </c:ext>
            </c:extLst>
          </c:dPt>
          <c:xVal>
            <c:numRef>
              <c:f>'The Complete Portfolio'!$I$22:$I$29</c:f>
              <c:numCache>
                <c:formatCode>0.0%</c:formatCode>
                <c:ptCount val="8"/>
                <c:pt idx="0">
                  <c:v>0.4983470276825176</c:v>
                </c:pt>
                <c:pt idx="1">
                  <c:v>0.41</c:v>
                </c:pt>
                <c:pt idx="2">
                  <c:v>0.32848159765807278</c:v>
                </c:pt>
                <c:pt idx="3">
                  <c:v>0.26028876272324936</c:v>
                </c:pt>
                <c:pt idx="4">
                  <c:v>0.21828934925918855</c:v>
                </c:pt>
                <c:pt idx="5">
                  <c:v>0.21817460897180499</c:v>
                </c:pt>
                <c:pt idx="6">
                  <c:v>0.26</c:v>
                </c:pt>
                <c:pt idx="7">
                  <c:v>0.32810022858876525</c:v>
                </c:pt>
              </c:numCache>
            </c:numRef>
          </c:xVal>
          <c:yVal>
            <c:numRef>
              <c:f>'The Complete Portfolio'!$H$22:$H$29</c:f>
              <c:numCache>
                <c:formatCode>0.0%</c:formatCode>
                <c:ptCount val="8"/>
                <c:pt idx="0" formatCode="0.00%">
                  <c:v>0.25497999999999998</c:v>
                </c:pt>
                <c:pt idx="1">
                  <c:v>0.221</c:v>
                </c:pt>
                <c:pt idx="2">
                  <c:v>0.18702000000000002</c:v>
                </c:pt>
                <c:pt idx="3">
                  <c:v>0.15304000000000001</c:v>
                </c:pt>
                <c:pt idx="4">
                  <c:v>0.11906</c:v>
                </c:pt>
                <c:pt idx="5">
                  <c:v>8.5080000000000003E-2</c:v>
                </c:pt>
                <c:pt idx="6">
                  <c:v>5.11E-2</c:v>
                </c:pt>
                <c:pt idx="7">
                  <c:v>1.7119999999999996E-2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1D-44B7-97FE-DADE0502B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923104"/>
        <c:axId val="1822162064"/>
      </c:scatterChart>
      <c:valAx>
        <c:axId val="175792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Portfolio</a:t>
                </a:r>
                <a:r>
                  <a:rPr lang="en-US" baseline="0"/>
                  <a:t> Standard Deviation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2162064"/>
        <c:crosses val="autoZero"/>
        <c:crossBetween val="midCat"/>
      </c:valAx>
      <c:valAx>
        <c:axId val="182216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Portfolio Expected</a:t>
                </a:r>
                <a:r>
                  <a:rPr lang="en-US" baseline="0"/>
                  <a:t> Return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7923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4"/>
          <c:order val="1"/>
          <c:tx>
            <c:v>Minimum Variance Portfolio</c:v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>
                  <a:alpha val="0"/>
                </a:srgbClr>
              </a:solidFill>
              <a:ln w="25400">
                <a:solidFill>
                  <a:srgbClr val="92D050"/>
                </a:solidFill>
              </a:ln>
              <a:effectLst/>
            </c:spPr>
          </c:marker>
          <c:xVal>
            <c:numRef>
              <c:f>'The Complete Portfolio'!$E$82</c:f>
              <c:numCache>
                <c:formatCode>0.0%</c:formatCode>
                <c:ptCount val="1"/>
              </c:numCache>
            </c:numRef>
          </c:xVal>
          <c:yVal>
            <c:numRef>
              <c:f>'The Complete Portfolio'!$D$82</c:f>
              <c:numCache>
                <c:formatCode>0.0%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CD-43B0-A676-95600B8BF16E}"/>
            </c:ext>
          </c:extLst>
        </c:ser>
        <c:ser>
          <c:idx val="5"/>
          <c:order val="2"/>
          <c:tx>
            <c:v>CAL Optimal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'The Complete Portfolio'!$D$85:$D$86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0.30061020359512752</c:v>
                </c:pt>
              </c:numCache>
            </c:numRef>
          </c:xVal>
          <c:yVal>
            <c:numRef>
              <c:f>'The Complete Portfolio'!$E$85:$E$86</c:f>
              <c:numCache>
                <c:formatCode>0.00%</c:formatCode>
                <c:ptCount val="2"/>
                <c:pt idx="0" formatCode="0%">
                  <c:v>0.03</c:v>
                </c:pt>
                <c:pt idx="1">
                  <c:v>0.17417558613423068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CD-43B0-A676-95600B8BF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923104"/>
        <c:axId val="1822162064"/>
      </c:scatterChart>
      <c:scatterChart>
        <c:scatterStyle val="smoothMarker"/>
        <c:varyColors val="0"/>
        <c:ser>
          <c:idx val="0"/>
          <c:order val="0"/>
          <c:tx>
            <c:v>Portfolios</c:v>
          </c:tx>
          <c:spPr>
            <a:ln w="3492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4925" cap="rnd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55CD-43B0-A676-95600B8BF16E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4925" cap="rnd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55CD-43B0-A676-95600B8BF16E}"/>
              </c:ext>
            </c:extLst>
          </c:dPt>
          <c:xVal>
            <c:numRef>
              <c:f>'The Complete Portfolio'!$I$22:$I$29</c:f>
              <c:numCache>
                <c:formatCode>0.0%</c:formatCode>
                <c:ptCount val="8"/>
                <c:pt idx="0">
                  <c:v>0.4983470276825176</c:v>
                </c:pt>
                <c:pt idx="1">
                  <c:v>0.41</c:v>
                </c:pt>
                <c:pt idx="2">
                  <c:v>0.32848159765807278</c:v>
                </c:pt>
                <c:pt idx="3">
                  <c:v>0.26028876272324936</c:v>
                </c:pt>
                <c:pt idx="4">
                  <c:v>0.21828934925918855</c:v>
                </c:pt>
                <c:pt idx="5">
                  <c:v>0.21817460897180499</c:v>
                </c:pt>
                <c:pt idx="6">
                  <c:v>0.26</c:v>
                </c:pt>
                <c:pt idx="7">
                  <c:v>0.32810022858876525</c:v>
                </c:pt>
              </c:numCache>
            </c:numRef>
          </c:xVal>
          <c:yVal>
            <c:numRef>
              <c:f>'The Complete Portfolio'!$H$22:$H$29</c:f>
              <c:numCache>
                <c:formatCode>0.0%</c:formatCode>
                <c:ptCount val="8"/>
                <c:pt idx="0" formatCode="0.00%">
                  <c:v>0.25497999999999998</c:v>
                </c:pt>
                <c:pt idx="1">
                  <c:v>0.221</c:v>
                </c:pt>
                <c:pt idx="2">
                  <c:v>0.18702000000000002</c:v>
                </c:pt>
                <c:pt idx="3">
                  <c:v>0.15304000000000001</c:v>
                </c:pt>
                <c:pt idx="4">
                  <c:v>0.11906</c:v>
                </c:pt>
                <c:pt idx="5">
                  <c:v>8.5080000000000003E-2</c:v>
                </c:pt>
                <c:pt idx="6">
                  <c:v>5.11E-2</c:v>
                </c:pt>
                <c:pt idx="7">
                  <c:v>1.7119999999999996E-2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5CD-43B0-A676-95600B8BF16E}"/>
            </c:ext>
          </c:extLst>
        </c:ser>
        <c:ser>
          <c:idx val="1"/>
          <c:order val="3"/>
          <c:tx>
            <c:v>Complete Portfolio</c:v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'The Complete Portfolio'!$C$110</c:f>
              <c:numCache>
                <c:formatCode>0.0%</c:formatCode>
                <c:ptCount val="1"/>
                <c:pt idx="0">
                  <c:v>0.11423187736614845</c:v>
                </c:pt>
              </c:numCache>
            </c:numRef>
          </c:xVal>
          <c:yVal>
            <c:numRef>
              <c:f>'The Complete Portfolio'!$C$105</c:f>
              <c:numCache>
                <c:formatCode>0.00%</c:formatCode>
                <c:ptCount val="1"/>
                <c:pt idx="0">
                  <c:v>8.4786722731007652E-2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5CD-43B0-A676-95600B8BF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923104"/>
        <c:axId val="1822162064"/>
      </c:scatterChart>
      <c:valAx>
        <c:axId val="175792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Portfolio</a:t>
                </a:r>
                <a:r>
                  <a:rPr lang="en-US" baseline="0"/>
                  <a:t> Standard Deviation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2162064"/>
        <c:crosses val="autoZero"/>
        <c:crossBetween val="midCat"/>
      </c:valAx>
      <c:valAx>
        <c:axId val="182216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Portfolio Expected</a:t>
                </a:r>
                <a:r>
                  <a:rPr lang="en-US" baseline="0"/>
                  <a:t> Return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7923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687413</xdr:colOff>
      <xdr:row>74</xdr:row>
      <xdr:rowOff>42192</xdr:rowOff>
    </xdr:from>
    <xdr:to>
      <xdr:col>9</xdr:col>
      <xdr:colOff>475755</xdr:colOff>
      <xdr:row>98</xdr:row>
      <xdr:rowOff>130237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567C84-2DB1-493D-964F-6573A10A70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640245</xdr:colOff>
      <xdr:row>34</xdr:row>
      <xdr:rowOff>147430</xdr:rowOff>
    </xdr:from>
    <xdr:ext cx="4462375" cy="4196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97A8A05-F4E5-44BE-872F-758FB640FDC3}"/>
                </a:ext>
              </a:extLst>
            </xdr:cNvPr>
            <xdr:cNvSpPr txBox="1"/>
          </xdr:nvSpPr>
          <xdr:spPr>
            <a:xfrm>
              <a:off x="814180" y="6632713"/>
              <a:ext cx="4462375" cy="419602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𝑤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d>
                          <m:dPr>
                            <m:begChr m:val="["/>
                            <m:endChr m:val="]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sub>
                            </m:sSub>
                          </m:e>
                        </m:d>
                        <m:sSubSup>
                          <m:sSubSup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sub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b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sub>
                            </m:sSub>
                          </m:e>
                        </m:d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𝐵𝑆</m:t>
                            </m:r>
                          </m:sub>
                        </m:sSub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  <m:d>
                              <m:d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sub>
                            </m:sSub>
                          </m:e>
                        </m:d>
                        <m:sSubSup>
                          <m:sSubSup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sub>
                          <m:sup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b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  <m:d>
                              <m:d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sub>
                            </m:sSub>
                          </m:e>
                        </m:d>
                        <m:sSubSup>
                          <m:sSubSup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sub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b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sub>
                            </m:s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sub>
                            </m:sSub>
                          </m:e>
                        </m:d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𝐵𝑆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97A8A05-F4E5-44BE-872F-758FB640FDC3}"/>
                </a:ext>
              </a:extLst>
            </xdr:cNvPr>
            <xdr:cNvSpPr txBox="1"/>
          </xdr:nvSpPr>
          <xdr:spPr>
            <a:xfrm>
              <a:off x="814180" y="6632713"/>
              <a:ext cx="4462375" cy="419602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𝑤_𝐵=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([𝐸(𝑟_𝐵 )−𝑟_𝑓 ] 𝜎_𝑆^2−[𝐸(𝑟_𝑆 )−𝑟_𝑓 ] 𝜎_𝐵 𝜎_𝑆 𝜌_𝐵𝑆)/([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𝐸(𝑟_𝐵 )−𝑟_𝑓 ] 𝜎_𝑆^2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𝐸(𝑟_𝑆 )−𝑟_𝑓 ]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𝐵^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2−[𝐸(𝑟_𝐵 )−𝑟_𝑓+𝐸(𝑟_𝑆 )−𝑟_𝑓 ] 𝜎_𝐵 𝜎_𝑆 𝜌_𝐵𝑆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747919</xdr:colOff>
      <xdr:row>35</xdr:row>
      <xdr:rowOff>72888</xdr:rowOff>
    </xdr:from>
    <xdr:ext cx="79938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DA4DC0BD-10C0-42F6-9BBE-758ECEF188D2}"/>
                </a:ext>
              </a:extLst>
            </xdr:cNvPr>
            <xdr:cNvSpPr txBox="1"/>
          </xdr:nvSpPr>
          <xdr:spPr>
            <a:xfrm>
              <a:off x="5833441" y="6740388"/>
              <a:ext cx="799386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𝑤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=1−</m:t>
                    </m:r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𝑤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DA4DC0BD-10C0-42F6-9BBE-758ECEF188D2}"/>
                </a:ext>
              </a:extLst>
            </xdr:cNvPr>
            <xdr:cNvSpPr txBox="1"/>
          </xdr:nvSpPr>
          <xdr:spPr>
            <a:xfrm>
              <a:off x="5833441" y="6740388"/>
              <a:ext cx="799386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𝑤_𝑆=1−𝑤_𝐵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805896</xdr:colOff>
      <xdr:row>44</xdr:row>
      <xdr:rowOff>106016</xdr:rowOff>
    </xdr:from>
    <xdr:ext cx="2875787" cy="344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E58F32F0-079C-4E2A-9CCF-80772B90C50D}"/>
                </a:ext>
              </a:extLst>
            </xdr:cNvPr>
            <xdr:cNvSpPr txBox="1"/>
          </xdr:nvSpPr>
          <xdr:spPr>
            <a:xfrm>
              <a:off x="2868266" y="8413473"/>
              <a:ext cx="2875787" cy="344453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rtl="0" eaLnBrk="1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𝜎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𝑤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sSup>
                          <m:sSup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e>
                          <m:sup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+(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𝑤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sSup>
                          <m:sSup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e>
                          <m:sup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𝜎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𝑤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𝜎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1,2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en-US">
                <a:effectLst/>
              </a:endParaRPr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E58F32F0-079C-4E2A-9CCF-80772B90C50D}"/>
                </a:ext>
              </a:extLst>
            </xdr:cNvPr>
            <xdr:cNvSpPr txBox="1"/>
          </xdr:nvSpPr>
          <xdr:spPr>
            <a:xfrm>
              <a:off x="2868266" y="8413473"/>
              <a:ext cx="2875787" cy="344453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rtl="0" eaLnBrk="1" latinLnBrk="0" hangingPunct="1"/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𝜎_𝑝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=√(〖(𝑤〗_1 𝜎_1 )^2 〖+(𝑤〗_2 𝜎_2 )^2+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2(𝑤_1 𝜎_1 )(𝑤_2 𝜎_2 ) 𝜌_1,2 )</a:t>
              </a:r>
              <a:endParaRPr lang="en-US">
                <a:effectLst/>
              </a:endParaRPr>
            </a:p>
          </xdr:txBody>
        </xdr:sp>
      </mc:Fallback>
    </mc:AlternateContent>
    <xdr:clientData/>
  </xdr:oneCellAnchor>
  <xdr:oneCellAnchor>
    <xdr:from>
      <xdr:col>1</xdr:col>
      <xdr:colOff>631962</xdr:colOff>
      <xdr:row>44</xdr:row>
      <xdr:rowOff>180560</xdr:rowOff>
    </xdr:from>
    <xdr:ext cx="1677575" cy="1847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3674529-C37B-443F-AA9C-DF5047E91273}"/>
                </a:ext>
              </a:extLst>
            </xdr:cNvPr>
            <xdr:cNvSpPr txBox="1"/>
          </xdr:nvSpPr>
          <xdr:spPr>
            <a:xfrm>
              <a:off x="805897" y="8330647"/>
              <a:ext cx="1677575" cy="184731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rtl="0" eaLnBrk="1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𝑤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)+</m:t>
                    </m:r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𝑤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>
                <a:effectLst/>
              </a:endParaRP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3674529-C37B-443F-AA9C-DF5047E91273}"/>
                </a:ext>
              </a:extLst>
            </xdr:cNvPr>
            <xdr:cNvSpPr txBox="1"/>
          </xdr:nvSpPr>
          <xdr:spPr>
            <a:xfrm>
              <a:off x="805897" y="8330647"/>
              <a:ext cx="1677575" cy="184731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rtl="0" eaLnBrk="1" latinLnBrk="0" hangingPunct="1"/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〖𝐸(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〗_𝑝)=𝑤_1 〖𝐸(𝑟〗_1)+𝑤_2 〖𝐸(𝑟〗_2)</a:t>
              </a:r>
              <a:endParaRPr lang="en-US">
                <a:effectLst/>
              </a:endParaRPr>
            </a:p>
          </xdr:txBody>
        </xdr:sp>
      </mc:Fallback>
    </mc:AlternateContent>
    <xdr:clientData/>
  </xdr:oneCellAnchor>
  <xdr:oneCellAnchor>
    <xdr:from>
      <xdr:col>1</xdr:col>
      <xdr:colOff>656810</xdr:colOff>
      <xdr:row>54</xdr:row>
      <xdr:rowOff>85312</xdr:rowOff>
    </xdr:from>
    <xdr:ext cx="975845" cy="363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1E51AB8A-FDDA-44FB-904D-85FAD1696F99}"/>
                </a:ext>
              </a:extLst>
            </xdr:cNvPr>
            <xdr:cNvSpPr txBox="1"/>
          </xdr:nvSpPr>
          <xdr:spPr>
            <a:xfrm>
              <a:off x="830745" y="10214942"/>
              <a:ext cx="975845" cy="363433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d>
                          <m:d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𝑃</m:t>
                                </m:r>
                              </m:sub>
                            </m:sSub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𝑓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1E51AB8A-FDDA-44FB-904D-85FAD1696F99}"/>
                </a:ext>
              </a:extLst>
            </xdr:cNvPr>
            <xdr:cNvSpPr txBox="1"/>
          </xdr:nvSpPr>
          <xdr:spPr>
            <a:xfrm>
              <a:off x="830745" y="10214942"/>
              <a:ext cx="975845" cy="363433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𝑆_𝑃=(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𝐸(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𝑟_𝑃 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−𝑟_𝑓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)/𝜎_𝑃 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</xdr:col>
      <xdr:colOff>388145</xdr:colOff>
      <xdr:row>121</xdr:row>
      <xdr:rowOff>49376</xdr:rowOff>
    </xdr:from>
    <xdr:to>
      <xdr:col>9</xdr:col>
      <xdr:colOff>164513</xdr:colOff>
      <xdr:row>142</xdr:row>
      <xdr:rowOff>79729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B4B4EBD-25F3-43AB-BEE2-C6D1D0A48E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899948</xdr:colOff>
      <xdr:row>109</xdr:row>
      <xdr:rowOff>26276</xdr:rowOff>
    </xdr:from>
    <xdr:ext cx="2737288" cy="182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C46EEEAD-8926-430A-B051-3E815D0544E6}"/>
                </a:ext>
              </a:extLst>
            </xdr:cNvPr>
            <xdr:cNvSpPr txBox="1"/>
          </xdr:nvSpPr>
          <xdr:spPr>
            <a:xfrm>
              <a:off x="2890345" y="20935293"/>
              <a:ext cx="2737288" cy="18293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𝜎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𝐶𝑜𝑚𝑝𝑙𝑒𝑡𝑒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𝜎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𝑂𝑝𝑡𝑖𝑚𝑎𝑙𝑅𝑖𝑠𝑘𝑦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𝑊𝑒𝑖𝑔h𝑡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𝑖𝑛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𝑅𝑖𝑠𝑘𝑦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C46EEEAD-8926-430A-B051-3E815D0544E6}"/>
                </a:ext>
              </a:extLst>
            </xdr:cNvPr>
            <xdr:cNvSpPr txBox="1"/>
          </xdr:nvSpPr>
          <xdr:spPr>
            <a:xfrm>
              <a:off x="2890345" y="20935293"/>
              <a:ext cx="2737288" cy="18293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𝜎_𝐶𝑜𝑚𝑝𝑙𝑒𝑡𝑒=𝜎_𝑂𝑝𝑡𝑖𝑚𝑎𝑙𝑅𝑖𝑠𝑘𝑦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×𝑊𝑒𝑖𝑔ℎ𝑡 𝑖𝑛 𝑅𝑖𝑠𝑘𝑦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056C1-7107-44D9-8635-91149975930D}">
  <sheetPr codeName="Sheet6">
    <pageSetUpPr autoPageBreaks="0" fitToPage="1"/>
  </sheetPr>
  <dimension ref="A1:R150"/>
  <sheetViews>
    <sheetView tabSelected="1" zoomScale="160" zoomScaleNormal="160" workbookViewId="0">
      <pane ySplit="3" topLeftCell="A4" activePane="bottomLeft" state="frozen"/>
      <selection activeCell="D31" sqref="D31"/>
      <selection pane="bottomLeft" activeCell="K116" sqref="K116"/>
    </sheetView>
  </sheetViews>
  <sheetFormatPr defaultColWidth="8.85546875" defaultRowHeight="14.25" x14ac:dyDescent="0.2"/>
  <cols>
    <col min="1" max="1" width="2.5703125" style="3" customWidth="1"/>
    <col min="2" max="2" width="13.140625" style="3" customWidth="1"/>
    <col min="3" max="4" width="14.140625" style="3" customWidth="1"/>
    <col min="5" max="5" width="17" style="3" customWidth="1"/>
    <col min="6" max="8" width="14.140625" style="3" customWidth="1"/>
    <col min="9" max="9" width="11.85546875" style="3" customWidth="1"/>
    <col min="10" max="11" width="14.140625" style="3" customWidth="1"/>
    <col min="12" max="16384" width="8.85546875" style="3"/>
  </cols>
  <sheetData>
    <row r="1" spans="2:15" s="1" customFormat="1" ht="13.9" customHeight="1" x14ac:dyDescent="0.2">
      <c r="B1" s="76" t="s">
        <v>14</v>
      </c>
      <c r="C1" s="76"/>
      <c r="D1" s="76"/>
      <c r="E1" s="76"/>
      <c r="F1" s="76"/>
      <c r="G1" s="76"/>
      <c r="H1" s="76"/>
      <c r="I1" s="76"/>
      <c r="J1" s="76"/>
      <c r="K1" s="77"/>
      <c r="L1" s="77"/>
      <c r="M1" s="77"/>
    </row>
    <row r="2" spans="2:15" s="1" customFormat="1" ht="13.9" customHeight="1" x14ac:dyDescent="0.2">
      <c r="B2" s="76"/>
      <c r="C2" s="76"/>
      <c r="D2" s="76"/>
      <c r="E2" s="76"/>
      <c r="F2" s="76"/>
      <c r="G2" s="76"/>
      <c r="H2" s="76"/>
      <c r="I2" s="76"/>
      <c r="J2" s="76"/>
      <c r="K2" s="77"/>
      <c r="L2" s="77"/>
      <c r="M2" s="77"/>
    </row>
    <row r="3" spans="2:15" s="2" customFormat="1" x14ac:dyDescent="0.2">
      <c r="I3" s="7"/>
      <c r="J3" s="7"/>
      <c r="N3" s="5"/>
    </row>
    <row r="4" spans="2:15" ht="15" customHeight="1" x14ac:dyDescent="0.2">
      <c r="I4" s="4"/>
      <c r="J4" s="4"/>
    </row>
    <row r="5" spans="2:15" s="4" customFormat="1" ht="15" customHeight="1" x14ac:dyDescent="0.25">
      <c r="B5" s="71" t="s">
        <v>14</v>
      </c>
      <c r="C5" s="71"/>
      <c r="D5" s="71"/>
      <c r="E5" s="71"/>
      <c r="F5" s="71"/>
      <c r="G5" s="71"/>
      <c r="H5" s="71"/>
      <c r="I5" s="71"/>
      <c r="J5" s="71"/>
      <c r="K5" s="39"/>
      <c r="L5" s="39"/>
      <c r="M5" s="39"/>
      <c r="N5" s="39"/>
      <c r="O5" s="39"/>
    </row>
    <row r="6" spans="2:15" s="4" customFormat="1" ht="15" customHeight="1" x14ac:dyDescent="0.2">
      <c r="B6" s="73" t="str">
        <f ca="1">"Using historical data and the current 90-day T-bill, you compile the information below for a stock and bond mutual fund in Table A. You have also calculated the expected return and standard deviation "&amp;"of a portfolio consisting of these two risky assets for various weights, which are presented in Table B. Given your own level of risk aversion, assume you place "&amp;D27*100&amp;"% of the complete porfolio in the risky portfolio and the remainder in the risk-free asset."</f>
        <v>Using historical data and the current 90-day T-bill, you compile the information below for a stock and bond mutual fund in Table A. You have also calculated the expected return and standard deviation of a portfolio consisting of these two risky assets for various weights, which are presented in Table B. Given your own level of risk aversion, assume you place 38% of the complete porfolio in the risky portfolio and the remainder in the risk-free asset.</v>
      </c>
      <c r="C6" s="73"/>
      <c r="D6" s="73"/>
      <c r="E6" s="73"/>
      <c r="F6" s="73"/>
      <c r="G6" s="73"/>
      <c r="H6" s="73"/>
      <c r="I6" s="73"/>
      <c r="J6" s="73"/>
      <c r="K6" s="39"/>
      <c r="L6" s="39"/>
      <c r="M6" s="39"/>
      <c r="N6" s="39"/>
      <c r="O6" s="39"/>
    </row>
    <row r="7" spans="2:15" s="4" customFormat="1" ht="15" customHeight="1" x14ac:dyDescent="0.2">
      <c r="B7" s="74"/>
      <c r="C7" s="74"/>
      <c r="D7" s="74"/>
      <c r="E7" s="74"/>
      <c r="F7" s="74"/>
      <c r="G7" s="74"/>
      <c r="H7" s="74"/>
      <c r="I7" s="74"/>
      <c r="J7" s="74"/>
      <c r="K7" s="39"/>
      <c r="L7" s="39"/>
      <c r="M7" s="39"/>
      <c r="N7" s="39"/>
      <c r="O7" s="39"/>
    </row>
    <row r="8" spans="2:15" s="4" customFormat="1" ht="15" customHeight="1" x14ac:dyDescent="0.2">
      <c r="B8" s="74"/>
      <c r="C8" s="74"/>
      <c r="D8" s="74"/>
      <c r="E8" s="74"/>
      <c r="F8" s="74"/>
      <c r="G8" s="74"/>
      <c r="H8" s="74"/>
      <c r="I8" s="74"/>
      <c r="J8" s="74"/>
      <c r="K8" s="39"/>
      <c r="L8" s="39"/>
      <c r="M8" s="39"/>
      <c r="N8" s="39"/>
      <c r="O8" s="39"/>
    </row>
    <row r="9" spans="2:15" s="4" customFormat="1" ht="15" customHeight="1" x14ac:dyDescent="0.2">
      <c r="B9" s="74"/>
      <c r="C9" s="74"/>
      <c r="D9" s="74"/>
      <c r="E9" s="74"/>
      <c r="F9" s="74"/>
      <c r="G9" s="74"/>
      <c r="H9" s="74"/>
      <c r="I9" s="74"/>
      <c r="J9" s="74"/>
      <c r="K9" s="39"/>
      <c r="L9" s="39"/>
      <c r="M9" s="39"/>
      <c r="N9" s="39"/>
      <c r="O9" s="39"/>
    </row>
    <row r="10" spans="2:15" s="4" customFormat="1" ht="15" customHeight="1" x14ac:dyDescent="0.2">
      <c r="B10" s="74"/>
      <c r="C10" s="74"/>
      <c r="D10" s="74"/>
      <c r="E10" s="74"/>
      <c r="F10" s="74"/>
      <c r="G10" s="74"/>
      <c r="H10" s="74"/>
      <c r="I10" s="74"/>
      <c r="J10" s="74"/>
      <c r="K10" s="39"/>
      <c r="L10" s="39"/>
      <c r="M10" s="39"/>
      <c r="N10" s="39"/>
      <c r="O10" s="39"/>
    </row>
    <row r="11" spans="2:15" s="4" customFormat="1" ht="15" customHeight="1" x14ac:dyDescent="0.2">
      <c r="B11" s="38" t="s">
        <v>16</v>
      </c>
      <c r="C11" s="52" t="s">
        <v>53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2:15" s="4" customFormat="1" ht="15" customHeight="1" x14ac:dyDescent="0.2">
      <c r="B12" s="38" t="s">
        <v>17</v>
      </c>
      <c r="C12" s="52" t="s">
        <v>54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2:15" s="4" customFormat="1" ht="15" customHeight="1" x14ac:dyDescent="0.2">
      <c r="B13" s="38" t="s">
        <v>18</v>
      </c>
      <c r="C13" s="41" t="s">
        <v>55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2:15" s="4" customFormat="1" ht="15" customHeight="1" x14ac:dyDescent="0.2">
      <c r="B14" s="38" t="s">
        <v>19</v>
      </c>
      <c r="C14" s="4" t="s">
        <v>56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2:15" s="4" customFormat="1" ht="15" customHeight="1" x14ac:dyDescent="0.2">
      <c r="B15" s="38" t="s">
        <v>20</v>
      </c>
      <c r="C15" s="52" t="s">
        <v>57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5" s="4" customFormat="1" ht="15" customHeight="1" x14ac:dyDescent="0.2">
      <c r="B16" s="38" t="s">
        <v>21</v>
      </c>
      <c r="C16" s="4" t="s">
        <v>58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8" s="4" customFormat="1" ht="15" customHeight="1" x14ac:dyDescent="0.2">
      <c r="B17" s="38" t="s">
        <v>22</v>
      </c>
      <c r="C17" s="70" t="str">
        <f ca="1">"Given you invest "&amp;D27*100&amp; "% in the risky portfolio, find the complete portfolio's expected return, standard deviation, and Sharpe ratio. Plot this portfolio on the CAL drawn to the optimal risky portfolio."</f>
        <v>Given you invest 38% in the risky portfolio, find the complete portfolio's expected return, standard deviation, and Sharpe ratio. Plot this portfolio on the CAL drawn to the optimal risky portfolio.</v>
      </c>
      <c r="D17" s="70"/>
      <c r="E17" s="70"/>
      <c r="F17" s="70"/>
      <c r="G17" s="70"/>
      <c r="H17" s="70"/>
      <c r="I17" s="70"/>
      <c r="J17" s="70"/>
      <c r="K17" s="39"/>
      <c r="L17" s="39"/>
      <c r="M17" s="39"/>
      <c r="N17" s="39"/>
    </row>
    <row r="18" spans="1:18" s="4" customFormat="1" ht="15" customHeight="1" x14ac:dyDescent="0.2">
      <c r="B18" s="38"/>
      <c r="C18" s="70"/>
      <c r="D18" s="70"/>
      <c r="E18" s="70"/>
      <c r="F18" s="70"/>
      <c r="G18" s="70"/>
      <c r="H18" s="70"/>
      <c r="I18" s="70"/>
      <c r="J18" s="70"/>
      <c r="K18" s="39"/>
      <c r="L18" s="39"/>
      <c r="M18" s="39"/>
      <c r="N18" s="39"/>
    </row>
    <row r="19" spans="1:18" s="4" customFormat="1" ht="15" customHeight="1" thickBot="1" x14ac:dyDescent="0.2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8" s="4" customFormat="1" ht="15" customHeight="1" thickBot="1" x14ac:dyDescent="0.25">
      <c r="C20" s="46" t="s">
        <v>43</v>
      </c>
      <c r="D20" s="51"/>
      <c r="F20" s="46" t="s">
        <v>15</v>
      </c>
      <c r="G20" s="47"/>
      <c r="H20" s="47"/>
      <c r="I20" s="48"/>
      <c r="K20" s="39"/>
      <c r="L20" s="39"/>
      <c r="M20" s="39"/>
      <c r="N20" s="37"/>
    </row>
    <row r="21" spans="1:18" s="4" customFormat="1" ht="15" customHeight="1" thickBot="1" x14ac:dyDescent="0.25">
      <c r="C21" s="58" t="s">
        <v>41</v>
      </c>
      <c r="D21" s="59">
        <f ca="1">RANDBETWEEN(1,3)/100</f>
        <v>0.03</v>
      </c>
      <c r="F21" s="17" t="s">
        <v>3</v>
      </c>
      <c r="G21" s="18" t="s">
        <v>4</v>
      </c>
      <c r="H21" s="18" t="s">
        <v>5</v>
      </c>
      <c r="I21" s="19" t="s">
        <v>6</v>
      </c>
      <c r="K21" s="39"/>
      <c r="L21" s="39"/>
      <c r="M21" s="39"/>
      <c r="N21" s="37"/>
    </row>
    <row r="22" spans="1:18" s="4" customFormat="1" ht="15" customHeight="1" x14ac:dyDescent="0.2">
      <c r="C22" s="58" t="s">
        <v>46</v>
      </c>
      <c r="D22" s="59">
        <f ca="1">RANDBETWEEN(800,2500)/10000</f>
        <v>0.221</v>
      </c>
      <c r="F22" s="21">
        <v>1.2</v>
      </c>
      <c r="G22" s="22">
        <v>-0.2</v>
      </c>
      <c r="H22" s="23">
        <f t="shared" ref="H22:H29" ca="1" si="0">$D$22*F22+$D$23*G22</f>
        <v>0.25497999999999998</v>
      </c>
      <c r="I22" s="24">
        <f t="shared" ref="I22:I29" ca="1" si="1">SQRT(((F22*$D$25)^2)+((G22*$D$26)^2)+(2*F22*$D$25*G22*$D$26*$D$24))</f>
        <v>0.4983470276825176</v>
      </c>
      <c r="K22" s="39"/>
      <c r="L22" s="39"/>
      <c r="M22" s="39"/>
      <c r="N22" s="39"/>
    </row>
    <row r="23" spans="1:18" s="4" customFormat="1" ht="15" customHeight="1" x14ac:dyDescent="0.2">
      <c r="C23" s="60" t="s">
        <v>47</v>
      </c>
      <c r="D23" s="59">
        <f ca="1">RANDBETWEEN(400,700)/10000</f>
        <v>5.11E-2</v>
      </c>
      <c r="F23" s="25">
        <v>1</v>
      </c>
      <c r="G23" s="20">
        <v>0</v>
      </c>
      <c r="H23" s="42">
        <f t="shared" ca="1" si="0"/>
        <v>0.221</v>
      </c>
      <c r="I23" s="26">
        <f t="shared" ca="1" si="1"/>
        <v>0.41</v>
      </c>
      <c r="K23" s="39"/>
      <c r="L23" s="39"/>
      <c r="M23" s="39"/>
      <c r="N23" s="39"/>
    </row>
    <row r="24" spans="1:18" s="4" customFormat="1" ht="15" customHeight="1" x14ac:dyDescent="0.2">
      <c r="C24" s="58" t="s">
        <v>2</v>
      </c>
      <c r="D24" s="62">
        <f ca="1">RANDBETWEEN(-30,30)/100</f>
        <v>-7.0000000000000007E-2</v>
      </c>
      <c r="F24" s="14">
        <v>0.8</v>
      </c>
      <c r="G24" s="15">
        <v>0.2</v>
      </c>
      <c r="H24" s="43">
        <f t="shared" ca="1" si="0"/>
        <v>0.18702000000000002</v>
      </c>
      <c r="I24" s="16">
        <f t="shared" ca="1" si="1"/>
        <v>0.32848159765807278</v>
      </c>
      <c r="K24" s="39"/>
      <c r="L24" s="39"/>
      <c r="M24" s="39"/>
      <c r="N24" s="39"/>
    </row>
    <row r="25" spans="1:18" s="4" customFormat="1" ht="15" customHeight="1" x14ac:dyDescent="0.2">
      <c r="C25" s="58" t="s">
        <v>39</v>
      </c>
      <c r="D25" s="62">
        <f ca="1">RANDBETWEEN(40,60)/100</f>
        <v>0.41</v>
      </c>
      <c r="F25" s="14">
        <v>0.6</v>
      </c>
      <c r="G25" s="15">
        <v>0.4</v>
      </c>
      <c r="H25" s="43">
        <f t="shared" ca="1" si="0"/>
        <v>0.15304000000000001</v>
      </c>
      <c r="I25" s="16">
        <f t="shared" ca="1" si="1"/>
        <v>0.26028876272324936</v>
      </c>
      <c r="K25" s="39"/>
      <c r="L25" s="39"/>
      <c r="M25" s="39"/>
      <c r="N25" s="39"/>
    </row>
    <row r="26" spans="1:18" s="4" customFormat="1" ht="15" customHeight="1" x14ac:dyDescent="0.2">
      <c r="C26" s="58" t="s">
        <v>40</v>
      </c>
      <c r="D26" s="62">
        <f ca="1">RANDBETWEEN(15,30)/100</f>
        <v>0.26</v>
      </c>
      <c r="F26" s="14">
        <v>0.4</v>
      </c>
      <c r="G26" s="15">
        <v>0.6</v>
      </c>
      <c r="H26" s="43">
        <f t="shared" ca="1" si="0"/>
        <v>0.11906</v>
      </c>
      <c r="I26" s="16">
        <f t="shared" ca="1" si="1"/>
        <v>0.21828934925918855</v>
      </c>
      <c r="K26" s="13"/>
      <c r="L26" s="13"/>
      <c r="M26" s="13"/>
      <c r="N26" s="13"/>
    </row>
    <row r="27" spans="1:18" s="4" customFormat="1" ht="15" customHeight="1" thickBot="1" x14ac:dyDescent="0.25">
      <c r="C27" s="61" t="s">
        <v>42</v>
      </c>
      <c r="D27" s="63">
        <f ca="1">RANDBETWEEN(20,80)/100</f>
        <v>0.38</v>
      </c>
      <c r="F27" s="14">
        <v>0.2</v>
      </c>
      <c r="G27" s="15">
        <v>0.8</v>
      </c>
      <c r="H27" s="43">
        <f t="shared" ca="1" si="0"/>
        <v>8.5080000000000003E-2</v>
      </c>
      <c r="I27" s="16">
        <f t="shared" ca="1" si="1"/>
        <v>0.21817460897180499</v>
      </c>
      <c r="K27" s="13"/>
      <c r="L27" s="13"/>
      <c r="M27" s="13"/>
      <c r="N27" s="13"/>
    </row>
    <row r="28" spans="1:18" s="4" customFormat="1" ht="15" customHeight="1" x14ac:dyDescent="0.2">
      <c r="F28" s="25">
        <v>0</v>
      </c>
      <c r="G28" s="20">
        <v>1</v>
      </c>
      <c r="H28" s="42">
        <f t="shared" ca="1" si="0"/>
        <v>5.11E-2</v>
      </c>
      <c r="I28" s="26">
        <f t="shared" ca="1" si="1"/>
        <v>0.26</v>
      </c>
    </row>
    <row r="29" spans="1:18" s="4" customFormat="1" ht="15" customHeight="1" thickBot="1" x14ac:dyDescent="0.25">
      <c r="F29" s="9">
        <v>-0.2</v>
      </c>
      <c r="G29" s="10">
        <v>1.2</v>
      </c>
      <c r="H29" s="44">
        <f t="shared" ca="1" si="0"/>
        <v>1.7119999999999996E-2</v>
      </c>
      <c r="I29" s="11">
        <f t="shared" ca="1" si="1"/>
        <v>0.32810022858876525</v>
      </c>
      <c r="R29" s="6"/>
    </row>
    <row r="30" spans="1:18" s="4" customFormat="1" ht="15" customHeight="1" x14ac:dyDescent="0.2">
      <c r="A30" s="12">
        <v>20</v>
      </c>
      <c r="F30" s="17" t="s">
        <v>12</v>
      </c>
      <c r="G30" s="18" t="s">
        <v>13</v>
      </c>
      <c r="H30" s="53" t="s">
        <v>5</v>
      </c>
      <c r="I30" s="54" t="s">
        <v>6</v>
      </c>
      <c r="R30" s="6"/>
    </row>
    <row r="31" spans="1:18" s="4" customFormat="1" ht="15" customHeight="1" thickBot="1" x14ac:dyDescent="0.25">
      <c r="A31" s="12">
        <v>19</v>
      </c>
      <c r="F31" s="49">
        <f ca="1">((D26^2)-(D24*D25*D26))/(D25^2+D26^2-(2*D24*D25*D26))</f>
        <v>0.29950044688457617</v>
      </c>
      <c r="G31" s="50">
        <f ca="1">1-F31</f>
        <v>0.70049955311542389</v>
      </c>
      <c r="H31" s="44">
        <f ca="1">$D$22*F31+$D$23*G31</f>
        <v>0.10198512592568949</v>
      </c>
      <c r="I31" s="11">
        <f ca="1">SQRT(((F31*$D$25)^2)+((G31*$D$26)^2)+(2*F31*$D$25*G31*$D$26*$D$24))</f>
        <v>0.21241209347857284</v>
      </c>
      <c r="R31" s="6"/>
    </row>
    <row r="32" spans="1:18" s="4" customFormat="1" ht="15" customHeight="1" x14ac:dyDescent="0.2">
      <c r="A32" s="12">
        <v>13</v>
      </c>
      <c r="Q32" s="6"/>
      <c r="R32" s="6"/>
    </row>
    <row r="33" spans="1:18" s="4" customFormat="1" ht="15" customHeight="1" x14ac:dyDescent="0.25">
      <c r="A33" s="12"/>
      <c r="B33" s="71" t="s">
        <v>23</v>
      </c>
      <c r="C33" s="71"/>
      <c r="D33" s="71"/>
      <c r="E33" s="71"/>
      <c r="F33" s="71"/>
      <c r="G33" s="71"/>
      <c r="H33" s="71"/>
      <c r="I33" s="71"/>
      <c r="J33" s="71"/>
      <c r="Q33" s="6"/>
      <c r="R33" s="6"/>
    </row>
    <row r="34" spans="1:18" s="4" customFormat="1" ht="15" customHeight="1" x14ac:dyDescent="0.2">
      <c r="A34" s="12"/>
      <c r="B34" s="4" t="s">
        <v>24</v>
      </c>
      <c r="Q34" s="6"/>
      <c r="R34" s="6"/>
    </row>
    <row r="35" spans="1:18" s="4" customFormat="1" ht="15" customHeight="1" x14ac:dyDescent="0.2">
      <c r="A35" s="12"/>
      <c r="Q35" s="6"/>
      <c r="R35" s="6"/>
    </row>
    <row r="36" spans="1:18" s="4" customFormat="1" ht="15" customHeight="1" x14ac:dyDescent="0.2">
      <c r="A36" s="12"/>
      <c r="Q36" s="6"/>
      <c r="R36" s="6"/>
    </row>
    <row r="37" spans="1:18" s="4" customFormat="1" ht="15" customHeight="1" x14ac:dyDescent="0.2">
      <c r="A37" s="12"/>
      <c r="Q37" s="6"/>
      <c r="R37" s="6"/>
    </row>
    <row r="38" spans="1:18" s="4" customFormat="1" ht="15" customHeight="1" x14ac:dyDescent="0.2">
      <c r="A38" s="12"/>
      <c r="Q38" s="6"/>
      <c r="R38" s="6"/>
    </row>
    <row r="39" spans="1:18" s="4" customFormat="1" ht="15" customHeight="1" x14ac:dyDescent="0.2">
      <c r="A39" s="12"/>
      <c r="B39" s="4" t="s">
        <v>28</v>
      </c>
      <c r="Q39" s="6"/>
      <c r="R39" s="6"/>
    </row>
    <row r="40" spans="1:18" s="4" customFormat="1" ht="15" customHeight="1" thickBot="1" x14ac:dyDescent="0.25">
      <c r="A40" s="12"/>
      <c r="Q40" s="6"/>
      <c r="R40" s="6"/>
    </row>
    <row r="41" spans="1:18" s="4" customFormat="1" ht="15" customHeight="1" thickBot="1" x14ac:dyDescent="0.25">
      <c r="A41" s="12"/>
      <c r="B41" s="56" t="s">
        <v>29</v>
      </c>
      <c r="C41" s="57">
        <f ca="1">(((D23-D21)*(D25^2))-((D22 -D21  )*D26*D25*D24))/(((D23-D21)*(D25^2))+((D22-D21)*(D26^2))-((D23-D21+D22-D21)*D26*D25*D24))</f>
        <v>0.27559984617874805</v>
      </c>
      <c r="E41" s="56" t="s">
        <v>30</v>
      </c>
      <c r="F41" s="57">
        <f ca="1">1-C41</f>
        <v>0.72440015382125189</v>
      </c>
      <c r="Q41" s="6"/>
      <c r="R41" s="6"/>
    </row>
    <row r="42" spans="1:18" s="4" customFormat="1" ht="15" customHeight="1" x14ac:dyDescent="0.2">
      <c r="A42" s="12"/>
      <c r="Q42" s="6"/>
      <c r="R42" s="6"/>
    </row>
    <row r="43" spans="1:18" s="4" customFormat="1" ht="15" customHeight="1" x14ac:dyDescent="0.25">
      <c r="A43" s="12"/>
      <c r="B43" s="71" t="s">
        <v>25</v>
      </c>
      <c r="C43" s="71"/>
      <c r="D43" s="71"/>
      <c r="E43" s="71"/>
      <c r="F43" s="71"/>
      <c r="G43" s="71"/>
      <c r="H43" s="71"/>
      <c r="I43" s="71"/>
      <c r="J43" s="71"/>
      <c r="Q43" s="6"/>
      <c r="R43" s="6"/>
    </row>
    <row r="44" spans="1:18" s="4" customFormat="1" ht="15" customHeight="1" x14ac:dyDescent="0.2">
      <c r="A44" s="12">
        <v>11</v>
      </c>
      <c r="B44" s="4" t="s">
        <v>31</v>
      </c>
      <c r="Q44" s="6"/>
      <c r="R44" s="6"/>
    </row>
    <row r="45" spans="1:18" s="4" customFormat="1" ht="15" customHeight="1" x14ac:dyDescent="0.2">
      <c r="A45" s="12"/>
      <c r="Q45" s="6"/>
      <c r="R45" s="6"/>
    </row>
    <row r="46" spans="1:18" s="4" customFormat="1" ht="15" customHeight="1" x14ac:dyDescent="0.2">
      <c r="A46" s="12"/>
      <c r="Q46" s="6"/>
      <c r="R46" s="6"/>
    </row>
    <row r="47" spans="1:18" s="4" customFormat="1" ht="15" customHeight="1" x14ac:dyDescent="0.2">
      <c r="A47" s="12"/>
      <c r="Q47" s="6"/>
      <c r="R47" s="6"/>
    </row>
    <row r="48" spans="1:18" s="4" customFormat="1" ht="15" customHeight="1" x14ac:dyDescent="0.2">
      <c r="A48" s="12">
        <v>9</v>
      </c>
      <c r="B48" s="4" t="s">
        <v>59</v>
      </c>
      <c r="Q48" s="6"/>
      <c r="R48" s="6"/>
    </row>
    <row r="49" spans="1:18" s="4" customFormat="1" ht="15" customHeight="1" thickBot="1" x14ac:dyDescent="0.25">
      <c r="A49" s="12"/>
      <c r="Q49" s="6"/>
      <c r="R49" s="6"/>
    </row>
    <row r="50" spans="1:18" s="4" customFormat="1" ht="15" customHeight="1" thickBot="1" x14ac:dyDescent="0.35">
      <c r="A50" s="12"/>
      <c r="B50" s="55" t="s">
        <v>45</v>
      </c>
      <c r="C50" s="57">
        <f ca="1">(F41*D22)+(C41*D23)</f>
        <v>0.17417558613423068</v>
      </c>
      <c r="E50" s="55" t="s">
        <v>32</v>
      </c>
      <c r="F50" s="57">
        <f ca="1">SQRT(((F41*$D$25)^2)+((C41*$D$26)^2)+(2*F41*$D$25*C41*$D$26*$D$24))</f>
        <v>0.30061020359512752</v>
      </c>
      <c r="Q50" s="6"/>
      <c r="R50" s="6"/>
    </row>
    <row r="51" spans="1:18" s="4" customFormat="1" ht="15" customHeight="1" x14ac:dyDescent="0.2">
      <c r="A51" s="12"/>
      <c r="Q51" s="6"/>
      <c r="R51" s="6"/>
    </row>
    <row r="52" spans="1:18" s="4" customFormat="1" ht="15" customHeight="1" x14ac:dyDescent="0.2">
      <c r="A52" s="12">
        <v>7</v>
      </c>
      <c r="Q52" s="6"/>
      <c r="R52" s="6"/>
    </row>
    <row r="53" spans="1:18" s="4" customFormat="1" ht="15" customHeight="1" x14ac:dyDescent="0.25">
      <c r="A53" s="12">
        <v>5</v>
      </c>
      <c r="B53" s="71" t="s">
        <v>26</v>
      </c>
      <c r="C53" s="71"/>
      <c r="D53" s="71"/>
      <c r="E53" s="71"/>
      <c r="F53" s="71"/>
      <c r="G53" s="71"/>
      <c r="H53" s="71"/>
      <c r="I53" s="71"/>
      <c r="J53" s="71"/>
      <c r="Q53" s="6"/>
      <c r="R53" s="6"/>
    </row>
    <row r="54" spans="1:18" s="4" customFormat="1" ht="15" customHeight="1" x14ac:dyDescent="0.2">
      <c r="A54" s="12">
        <v>4</v>
      </c>
      <c r="B54" s="4" t="s">
        <v>33</v>
      </c>
      <c r="Q54" s="6"/>
    </row>
    <row r="55" spans="1:18" s="4" customFormat="1" ht="15" customHeight="1" x14ac:dyDescent="0.2">
      <c r="A55" s="12"/>
      <c r="Q55" s="6"/>
    </row>
    <row r="56" spans="1:18" s="4" customFormat="1" ht="15" customHeight="1" x14ac:dyDescent="0.2">
      <c r="A56" s="12"/>
      <c r="Q56" s="6"/>
    </row>
    <row r="57" spans="1:18" s="4" customFormat="1" ht="15" customHeight="1" x14ac:dyDescent="0.2">
      <c r="A57" s="12"/>
      <c r="Q57" s="6"/>
    </row>
    <row r="58" spans="1:18" s="4" customFormat="1" ht="15" customHeight="1" x14ac:dyDescent="0.2">
      <c r="A58" s="12"/>
      <c r="B58" s="4" t="s">
        <v>34</v>
      </c>
      <c r="Q58" s="6"/>
    </row>
    <row r="59" spans="1:18" s="4" customFormat="1" ht="15" customHeight="1" thickBot="1" x14ac:dyDescent="0.25">
      <c r="A59" s="12"/>
      <c r="Q59" s="6"/>
    </row>
    <row r="60" spans="1:18" s="4" customFormat="1" ht="15" customHeight="1" thickBot="1" x14ac:dyDescent="0.35">
      <c r="A60" s="12"/>
      <c r="B60" s="55" t="s">
        <v>35</v>
      </c>
      <c r="C60" s="64">
        <f ca="1">(C50-D21)/F50</f>
        <v>0.47960975512465126</v>
      </c>
      <c r="Q60" s="6"/>
    </row>
    <row r="61" spans="1:18" s="4" customFormat="1" ht="15" customHeight="1" x14ac:dyDescent="0.2">
      <c r="A61" s="12">
        <v>3</v>
      </c>
      <c r="Q61" s="6"/>
    </row>
    <row r="62" spans="1:18" s="4" customFormat="1" ht="15" customHeight="1" x14ac:dyDescent="0.25">
      <c r="A62" s="12">
        <v>2</v>
      </c>
      <c r="B62" s="71" t="s">
        <v>27</v>
      </c>
      <c r="C62" s="71"/>
      <c r="D62" s="71"/>
      <c r="E62" s="71"/>
      <c r="F62" s="71"/>
      <c r="G62" s="71"/>
      <c r="H62" s="71"/>
      <c r="I62" s="71"/>
      <c r="J62" s="71"/>
      <c r="Q62" s="6"/>
    </row>
    <row r="63" spans="1:18" s="4" customFormat="1" ht="15" customHeight="1" x14ac:dyDescent="0.2">
      <c r="A63" s="12">
        <v>1</v>
      </c>
      <c r="B63" s="4" t="s">
        <v>60</v>
      </c>
      <c r="Q63" s="6"/>
    </row>
    <row r="64" spans="1:18" s="4" customFormat="1" ht="15" customHeight="1" thickBot="1" x14ac:dyDescent="0.25">
      <c r="A64" s="12"/>
      <c r="Q64" s="6"/>
    </row>
    <row r="65" spans="1:17" s="4" customFormat="1" ht="15" customHeight="1" thickBot="1" x14ac:dyDescent="0.35">
      <c r="A65" s="12"/>
      <c r="B65" s="55" t="s">
        <v>37</v>
      </c>
      <c r="C65" s="64">
        <f ca="1">(D22-D21)/D25</f>
        <v>0.46585365853658539</v>
      </c>
      <c r="D65" s="55" t="s">
        <v>36</v>
      </c>
      <c r="E65" s="64">
        <f ca="1">(D23-D21)/D26</f>
        <v>8.115384615384616E-2</v>
      </c>
      <c r="Q65" s="6"/>
    </row>
    <row r="66" spans="1:17" s="4" customFormat="1" ht="15" customHeight="1" x14ac:dyDescent="0.25">
      <c r="A66" s="12"/>
      <c r="B66" s="55"/>
      <c r="Q66" s="6"/>
    </row>
    <row r="67" spans="1:17" s="4" customFormat="1" ht="15" customHeight="1" x14ac:dyDescent="0.2">
      <c r="A67" s="12"/>
      <c r="B67" s="4" t="s">
        <v>38</v>
      </c>
      <c r="Q67" s="6"/>
    </row>
    <row r="68" spans="1:17" s="4" customFormat="1" ht="15" customHeight="1" x14ac:dyDescent="0.2">
      <c r="A68" s="12"/>
      <c r="Q68" s="6"/>
    </row>
    <row r="69" spans="1:17" s="4" customFormat="1" ht="15" customHeight="1" x14ac:dyDescent="0.25">
      <c r="A69" s="12"/>
      <c r="B69" s="71" t="s">
        <v>49</v>
      </c>
      <c r="C69" s="71"/>
      <c r="D69" s="71"/>
      <c r="E69" s="71"/>
      <c r="F69" s="71"/>
      <c r="G69" s="71"/>
      <c r="H69" s="71"/>
      <c r="I69" s="71"/>
      <c r="J69" s="71"/>
      <c r="Q69" s="6"/>
    </row>
    <row r="70" spans="1:17" s="4" customFormat="1" ht="15" customHeight="1" x14ac:dyDescent="0.2">
      <c r="A70" s="12"/>
      <c r="B70" s="73" t="s">
        <v>61</v>
      </c>
      <c r="C70" s="73"/>
      <c r="D70" s="73"/>
      <c r="E70" s="73"/>
      <c r="F70" s="73"/>
      <c r="G70" s="73"/>
      <c r="H70" s="73"/>
      <c r="I70" s="73"/>
      <c r="J70" s="73"/>
      <c r="Q70" s="6"/>
    </row>
    <row r="71" spans="1:17" s="4" customFormat="1" ht="15" customHeight="1" x14ac:dyDescent="0.2">
      <c r="A71" s="12"/>
      <c r="B71" s="74"/>
      <c r="C71" s="74"/>
      <c r="D71" s="74"/>
      <c r="E71" s="74"/>
      <c r="F71" s="74"/>
      <c r="G71" s="74"/>
      <c r="H71" s="74"/>
      <c r="I71" s="74"/>
      <c r="J71" s="74"/>
      <c r="Q71" s="6"/>
    </row>
    <row r="72" spans="1:17" s="4" customFormat="1" ht="15" customHeight="1" x14ac:dyDescent="0.2">
      <c r="A72" s="12"/>
      <c r="B72" s="74"/>
      <c r="C72" s="74"/>
      <c r="D72" s="74"/>
      <c r="E72" s="74"/>
      <c r="F72" s="74"/>
      <c r="G72" s="74"/>
      <c r="H72" s="74"/>
      <c r="I72" s="74"/>
      <c r="J72" s="74"/>
      <c r="Q72" s="6"/>
    </row>
    <row r="73" spans="1:17" s="4" customFormat="1" ht="15" customHeight="1" x14ac:dyDescent="0.2">
      <c r="A73" s="12"/>
      <c r="B73" s="74"/>
      <c r="C73" s="74"/>
      <c r="D73" s="74"/>
      <c r="E73" s="74"/>
      <c r="F73" s="74"/>
      <c r="G73" s="74"/>
      <c r="H73" s="74"/>
      <c r="I73" s="74"/>
      <c r="J73" s="74"/>
      <c r="Q73" s="6"/>
    </row>
    <row r="74" spans="1:17" s="4" customFormat="1" ht="15" customHeight="1" x14ac:dyDescent="0.2">
      <c r="A74" s="12"/>
      <c r="B74" s="74"/>
      <c r="C74" s="74"/>
      <c r="D74" s="74"/>
      <c r="E74" s="74"/>
      <c r="F74" s="74"/>
      <c r="G74" s="74"/>
      <c r="H74" s="74"/>
      <c r="I74" s="74"/>
      <c r="J74" s="74"/>
      <c r="Q74" s="6"/>
    </row>
    <row r="75" spans="1:17" s="4" customFormat="1" ht="15" customHeight="1" x14ac:dyDescent="0.2">
      <c r="A75" s="12"/>
      <c r="Q75" s="6"/>
    </row>
    <row r="76" spans="1:17" s="4" customFormat="1" ht="15" customHeight="1" thickBot="1" x14ac:dyDescent="0.25">
      <c r="A76" s="12"/>
      <c r="Q76" s="6"/>
    </row>
    <row r="77" spans="1:17" s="4" customFormat="1" ht="15" customHeight="1" x14ac:dyDescent="0.2">
      <c r="A77" s="12"/>
      <c r="D77" s="27" t="s">
        <v>10</v>
      </c>
      <c r="E77" s="28"/>
      <c r="Q77" s="6"/>
    </row>
    <row r="78" spans="1:17" s="4" customFormat="1" ht="15" customHeight="1" x14ac:dyDescent="0.2">
      <c r="A78" s="12"/>
      <c r="D78" s="29" t="s">
        <v>7</v>
      </c>
      <c r="E78" s="30" t="s">
        <v>8</v>
      </c>
      <c r="Q78" s="6"/>
    </row>
    <row r="79" spans="1:17" s="4" customFormat="1" ht="15" customHeight="1" x14ac:dyDescent="0.2">
      <c r="A79" s="12"/>
      <c r="D79" s="29">
        <v>0</v>
      </c>
      <c r="E79" s="31">
        <f ca="1">D21</f>
        <v>0.03</v>
      </c>
      <c r="Q79" s="6"/>
    </row>
    <row r="80" spans="1:17" s="4" customFormat="1" ht="15" customHeight="1" thickBot="1" x14ac:dyDescent="0.25">
      <c r="A80" s="12"/>
      <c r="D80" s="32">
        <f ca="1">I31</f>
        <v>0.21241209347857284</v>
      </c>
      <c r="E80" s="45">
        <f ca="1">H31</f>
        <v>0.10198512592568949</v>
      </c>
      <c r="Q80" s="6"/>
    </row>
    <row r="81" spans="1:17" s="4" customFormat="1" ht="15" customHeight="1" x14ac:dyDescent="0.2">
      <c r="A81" s="12"/>
      <c r="D81" s="27" t="s">
        <v>9</v>
      </c>
      <c r="E81" s="28"/>
      <c r="Q81" s="6"/>
    </row>
    <row r="82" spans="1:17" s="4" customFormat="1" ht="15" customHeight="1" thickBot="1" x14ac:dyDescent="0.25">
      <c r="A82" s="12"/>
      <c r="D82" s="33"/>
      <c r="E82" s="34"/>
      <c r="Q82" s="6"/>
    </row>
    <row r="83" spans="1:17" s="4" customFormat="1" ht="15" customHeight="1" x14ac:dyDescent="0.2">
      <c r="A83" s="12"/>
      <c r="D83" s="27" t="s">
        <v>11</v>
      </c>
      <c r="E83" s="28"/>
      <c r="Q83" s="6"/>
    </row>
    <row r="84" spans="1:17" s="4" customFormat="1" ht="15" customHeight="1" x14ac:dyDescent="0.2">
      <c r="A84" s="12"/>
      <c r="D84" s="29" t="s">
        <v>7</v>
      </c>
      <c r="E84" s="30" t="s">
        <v>8</v>
      </c>
      <c r="Q84" s="6"/>
    </row>
    <row r="85" spans="1:17" s="4" customFormat="1" ht="15" customHeight="1" x14ac:dyDescent="0.2">
      <c r="A85" s="12"/>
      <c r="D85" s="29">
        <f>0</f>
        <v>0</v>
      </c>
      <c r="E85" s="31">
        <f ca="1">D21</f>
        <v>0.03</v>
      </c>
      <c r="Q85" s="6"/>
    </row>
    <row r="86" spans="1:17" s="4" customFormat="1" ht="15" customHeight="1" thickBot="1" x14ac:dyDescent="0.25">
      <c r="A86" s="12"/>
      <c r="D86" s="35">
        <f ca="1">F50</f>
        <v>0.30061020359512752</v>
      </c>
      <c r="E86" s="36">
        <f ca="1">C50</f>
        <v>0.17417558613423068</v>
      </c>
      <c r="Q86" s="6"/>
    </row>
    <row r="87" spans="1:17" s="4" customFormat="1" ht="15" customHeight="1" x14ac:dyDescent="0.2">
      <c r="A87" s="12"/>
      <c r="Q87" s="6"/>
    </row>
    <row r="88" spans="1:17" s="4" customFormat="1" ht="15" customHeight="1" x14ac:dyDescent="0.2">
      <c r="A88" s="12"/>
      <c r="Q88" s="6"/>
    </row>
    <row r="89" spans="1:17" s="4" customFormat="1" ht="15" customHeight="1" x14ac:dyDescent="0.2">
      <c r="A89" s="12"/>
      <c r="Q89" s="6"/>
    </row>
    <row r="90" spans="1:17" s="4" customFormat="1" ht="15" customHeight="1" x14ac:dyDescent="0.2">
      <c r="A90" s="12"/>
      <c r="Q90" s="6"/>
    </row>
    <row r="91" spans="1:17" s="4" customFormat="1" ht="15" customHeight="1" x14ac:dyDescent="0.2">
      <c r="A91" s="12"/>
      <c r="Q91" s="6"/>
    </row>
    <row r="92" spans="1:17" s="4" customFormat="1" ht="15" customHeight="1" x14ac:dyDescent="0.2">
      <c r="A92" s="12"/>
      <c r="Q92" s="6"/>
    </row>
    <row r="93" spans="1:17" s="4" customFormat="1" ht="15" customHeight="1" x14ac:dyDescent="0.2">
      <c r="A93" s="12"/>
      <c r="Q93" s="6"/>
    </row>
    <row r="94" spans="1:17" s="4" customFormat="1" ht="15" customHeight="1" x14ac:dyDescent="0.2">
      <c r="A94" s="12"/>
      <c r="Q94" s="6"/>
    </row>
    <row r="95" spans="1:17" s="4" customFormat="1" ht="15" customHeight="1" x14ac:dyDescent="0.2">
      <c r="A95" s="12"/>
      <c r="Q95" s="6"/>
    </row>
    <row r="96" spans="1:17" s="4" customFormat="1" ht="15" customHeight="1" x14ac:dyDescent="0.2">
      <c r="A96" s="12"/>
      <c r="Q96" s="6"/>
    </row>
    <row r="97" spans="1:17" s="4" customFormat="1" ht="15" customHeight="1" x14ac:dyDescent="0.2">
      <c r="A97" s="12"/>
      <c r="Q97" s="6"/>
    </row>
    <row r="98" spans="1:17" s="4" customFormat="1" ht="15" customHeight="1" x14ac:dyDescent="0.2">
      <c r="A98" s="12"/>
      <c r="Q98" s="6"/>
    </row>
    <row r="99" spans="1:17" s="4" customFormat="1" ht="15" customHeight="1" x14ac:dyDescent="0.2">
      <c r="A99" s="12"/>
      <c r="Q99" s="6"/>
    </row>
    <row r="100" spans="1:17" s="4" customFormat="1" ht="15" customHeight="1" x14ac:dyDescent="0.2">
      <c r="A100" s="12"/>
      <c r="Q100" s="6"/>
    </row>
    <row r="101" spans="1:17" s="4" customFormat="1" ht="15" customHeight="1" x14ac:dyDescent="0.25">
      <c r="B101" s="71" t="s">
        <v>50</v>
      </c>
      <c r="C101" s="71"/>
      <c r="D101" s="71"/>
      <c r="E101" s="71"/>
      <c r="F101" s="71"/>
      <c r="G101" s="71"/>
      <c r="H101" s="71"/>
      <c r="I101" s="71"/>
      <c r="J101" s="71"/>
      <c r="P101" s="6"/>
      <c r="Q101" s="6"/>
    </row>
    <row r="102" spans="1:17" s="4" customFormat="1" ht="15" customHeight="1" x14ac:dyDescent="0.2">
      <c r="B102" s="75" t="str">
        <f ca="1">"The expected return of the complete portfolio will be a weighted average of the return on T-bills and the return on the optimal portfolio. Given we have "&amp;D27*100&amp;"% in the optimal risky portfolio:"</f>
        <v>The expected return of the complete portfolio will be a weighted average of the return on T-bills and the return on the optimal portfolio. Given we have 38% in the optimal risky portfolio:</v>
      </c>
      <c r="C102" s="75"/>
      <c r="D102" s="75"/>
      <c r="E102" s="75"/>
      <c r="F102" s="75"/>
      <c r="G102" s="75"/>
      <c r="H102" s="75"/>
      <c r="I102" s="75"/>
      <c r="J102" s="75"/>
      <c r="K102" s="40"/>
      <c r="P102" s="6"/>
      <c r="Q102" s="6"/>
    </row>
    <row r="103" spans="1:17" s="4" customFormat="1" ht="15" customHeight="1" x14ac:dyDescent="0.2">
      <c r="B103" s="70"/>
      <c r="C103" s="70"/>
      <c r="D103" s="70"/>
      <c r="E103" s="70"/>
      <c r="F103" s="70"/>
      <c r="G103" s="70"/>
      <c r="H103" s="70"/>
      <c r="I103" s="70"/>
      <c r="J103" s="70"/>
      <c r="K103" s="40"/>
      <c r="P103" s="6"/>
      <c r="Q103" s="6"/>
    </row>
    <row r="104" spans="1:17" s="4" customFormat="1" ht="15" customHeight="1" thickBot="1" x14ac:dyDescent="0.25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P104" s="6"/>
      <c r="Q104" s="6"/>
    </row>
    <row r="105" spans="1:17" s="4" customFormat="1" ht="15" customHeight="1" thickBot="1" x14ac:dyDescent="0.35">
      <c r="B105" s="55" t="s">
        <v>44</v>
      </c>
      <c r="C105" s="64">
        <f ca="1">D27*C50+(1-D27)*D21</f>
        <v>8.4786722731007652E-2</v>
      </c>
      <c r="D105" s="40"/>
      <c r="E105" s="40"/>
      <c r="F105" s="40"/>
      <c r="G105" s="40"/>
      <c r="H105" s="40"/>
      <c r="I105" s="40"/>
      <c r="J105" s="40"/>
      <c r="K105" s="40"/>
      <c r="P105" s="6"/>
      <c r="Q105" s="6"/>
    </row>
    <row r="106" spans="1:17" s="4" customFormat="1" ht="15" customHeight="1" x14ac:dyDescent="0.2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P106" s="6"/>
      <c r="Q106" s="6"/>
    </row>
    <row r="107" spans="1:17" s="4" customFormat="1" ht="15" customHeight="1" x14ac:dyDescent="0.2">
      <c r="B107" s="70" t="s">
        <v>62</v>
      </c>
      <c r="C107" s="70"/>
      <c r="D107" s="70"/>
      <c r="E107" s="70"/>
      <c r="F107" s="70"/>
      <c r="G107" s="70"/>
      <c r="H107" s="70"/>
      <c r="I107" s="70"/>
      <c r="J107" s="70"/>
      <c r="K107" s="40"/>
      <c r="P107" s="6"/>
      <c r="Q107" s="6"/>
    </row>
    <row r="108" spans="1:17" s="4" customFormat="1" ht="15" customHeight="1" x14ac:dyDescent="0.2">
      <c r="B108" s="70"/>
      <c r="C108" s="70"/>
      <c r="D108" s="70"/>
      <c r="E108" s="70"/>
      <c r="F108" s="70"/>
      <c r="G108" s="70"/>
      <c r="H108" s="70"/>
      <c r="I108" s="70"/>
      <c r="J108" s="70"/>
      <c r="K108" s="40"/>
      <c r="P108" s="6"/>
      <c r="Q108" s="6"/>
    </row>
    <row r="109" spans="1:17" s="4" customFormat="1" ht="15" customHeight="1" thickBot="1" x14ac:dyDescent="0.25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P109" s="6"/>
      <c r="Q109" s="6"/>
    </row>
    <row r="110" spans="1:17" s="4" customFormat="1" ht="15" customHeight="1" thickBot="1" x14ac:dyDescent="0.35">
      <c r="B110" s="55" t="s">
        <v>48</v>
      </c>
      <c r="C110" s="57">
        <f ca="1">D27*F50</f>
        <v>0.11423187736614845</v>
      </c>
      <c r="D110" s="40"/>
      <c r="E110" s="40"/>
      <c r="F110" s="40"/>
      <c r="G110" s="40"/>
      <c r="H110" s="40"/>
      <c r="I110" s="40"/>
      <c r="J110" s="40"/>
      <c r="K110" s="40"/>
      <c r="P110" s="6"/>
      <c r="Q110" s="6"/>
    </row>
    <row r="111" spans="1:17" s="4" customFormat="1" ht="15" customHeight="1" x14ac:dyDescent="0.25">
      <c r="B111" s="55"/>
      <c r="C111" s="40"/>
      <c r="D111" s="40"/>
      <c r="E111" s="40"/>
      <c r="F111" s="40"/>
      <c r="G111" s="40"/>
      <c r="H111" s="40"/>
      <c r="I111" s="40"/>
      <c r="J111" s="40"/>
      <c r="K111" s="40"/>
      <c r="P111" s="6"/>
      <c r="Q111" s="6"/>
    </row>
    <row r="112" spans="1:17" s="4" customFormat="1" ht="15" customHeight="1" x14ac:dyDescent="0.2">
      <c r="B112" s="40" t="s">
        <v>51</v>
      </c>
      <c r="C112" s="40"/>
      <c r="D112" s="40"/>
      <c r="E112" s="40"/>
      <c r="F112" s="40"/>
      <c r="G112" s="40"/>
      <c r="H112" s="40"/>
      <c r="I112" s="40"/>
      <c r="J112" s="40"/>
      <c r="K112" s="40"/>
      <c r="P112" s="6"/>
      <c r="Q112" s="6"/>
    </row>
    <row r="113" spans="2:17" s="4" customFormat="1" ht="15" customHeight="1" thickBot="1" x14ac:dyDescent="0.25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P113" s="6"/>
      <c r="Q113" s="6"/>
    </row>
    <row r="114" spans="2:17" s="4" customFormat="1" ht="15" customHeight="1" thickBot="1" x14ac:dyDescent="0.35">
      <c r="B114" s="55" t="s">
        <v>52</v>
      </c>
      <c r="C114" s="57">
        <f ca="1">(C105-D21)/C110</f>
        <v>0.47960975512465126</v>
      </c>
      <c r="D114" s="40"/>
      <c r="E114" s="40" t="s">
        <v>68</v>
      </c>
      <c r="F114" s="40"/>
      <c r="G114" s="40"/>
      <c r="H114" s="40"/>
      <c r="I114" s="40"/>
      <c r="J114" s="40"/>
      <c r="K114" s="40"/>
      <c r="P114" s="6"/>
      <c r="Q114" s="6"/>
    </row>
    <row r="115" spans="2:17" s="4" customFormat="1" ht="15" customHeight="1" x14ac:dyDescent="0.25">
      <c r="B115" s="55"/>
      <c r="C115" s="40"/>
      <c r="D115" s="40"/>
      <c r="E115" s="40"/>
      <c r="F115" s="40"/>
      <c r="G115" s="40"/>
      <c r="H115" s="40"/>
      <c r="I115" s="40"/>
      <c r="J115" s="40"/>
      <c r="K115" s="40"/>
      <c r="P115" s="6"/>
      <c r="Q115" s="6"/>
    </row>
    <row r="116" spans="2:17" s="4" customFormat="1" ht="15" customHeight="1" x14ac:dyDescent="0.2">
      <c r="B116" s="40" t="s">
        <v>63</v>
      </c>
      <c r="C116" s="40"/>
      <c r="D116" s="40"/>
      <c r="E116" s="40"/>
      <c r="F116" s="40"/>
      <c r="G116" s="40"/>
      <c r="H116" s="40"/>
      <c r="I116" s="40"/>
      <c r="J116" s="40"/>
      <c r="K116" s="40"/>
      <c r="P116" s="6"/>
      <c r="Q116" s="6"/>
    </row>
    <row r="117" spans="2:17" s="4" customFormat="1" ht="15" customHeight="1" x14ac:dyDescent="0.2">
      <c r="B117" s="41" t="s">
        <v>64</v>
      </c>
      <c r="C117" s="40"/>
      <c r="D117" s="40"/>
      <c r="E117" s="40"/>
      <c r="F117" s="40"/>
      <c r="G117" s="40"/>
      <c r="H117" s="40"/>
      <c r="I117" s="40"/>
      <c r="J117" s="40"/>
      <c r="K117" s="40"/>
      <c r="P117" s="6"/>
      <c r="Q117" s="6"/>
    </row>
    <row r="118" spans="2:17" s="4" customFormat="1" ht="15" customHeight="1" thickBot="1" x14ac:dyDescent="0.25"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P118" s="6"/>
      <c r="Q118" s="6"/>
    </row>
    <row r="119" spans="2:17" s="4" customFormat="1" ht="15" customHeight="1" thickBot="1" x14ac:dyDescent="0.25">
      <c r="C119" s="72" t="s">
        <v>65</v>
      </c>
      <c r="D119" s="72"/>
      <c r="E119" s="72"/>
      <c r="F119" s="57">
        <f ca="1">D27*C41</f>
        <v>0.10472794154792427</v>
      </c>
      <c r="G119" s="40"/>
      <c r="H119" s="40"/>
      <c r="I119" s="40"/>
      <c r="J119" s="40"/>
      <c r="K119" s="40"/>
      <c r="P119" s="6"/>
      <c r="Q119" s="6"/>
    </row>
    <row r="120" spans="2:17" s="4" customFormat="1" ht="15" customHeight="1" thickBot="1" x14ac:dyDescent="0.25">
      <c r="C120" s="72" t="s">
        <v>66</v>
      </c>
      <c r="D120" s="72"/>
      <c r="E120" s="72"/>
      <c r="F120" s="57">
        <f ca="1">D27*F41</f>
        <v>0.2752720584520757</v>
      </c>
      <c r="G120" s="40"/>
      <c r="H120" s="40"/>
      <c r="I120" s="40"/>
      <c r="J120" s="40"/>
      <c r="K120" s="40"/>
      <c r="P120" s="6"/>
      <c r="Q120" s="6"/>
    </row>
    <row r="121" spans="2:17" s="4" customFormat="1" ht="15" customHeight="1" thickBot="1" x14ac:dyDescent="0.25">
      <c r="C121" s="72" t="s">
        <v>67</v>
      </c>
      <c r="D121" s="72"/>
      <c r="E121" s="72"/>
      <c r="F121" s="57">
        <f ca="1">1-D27</f>
        <v>0.62</v>
      </c>
      <c r="G121" s="40"/>
      <c r="H121" s="40"/>
      <c r="I121" s="40"/>
      <c r="J121" s="40"/>
      <c r="K121" s="40"/>
      <c r="P121" s="6"/>
      <c r="Q121" s="6"/>
    </row>
    <row r="122" spans="2:17" s="4" customFormat="1" ht="15" customHeight="1" x14ac:dyDescent="0.25">
      <c r="B122" s="55"/>
      <c r="C122" s="40"/>
      <c r="D122" s="40"/>
      <c r="E122" s="40"/>
      <c r="F122" s="40"/>
      <c r="G122" s="40"/>
      <c r="H122" s="40"/>
      <c r="I122" s="40"/>
      <c r="J122" s="40"/>
      <c r="K122" s="40"/>
      <c r="P122" s="6"/>
      <c r="Q122" s="6"/>
    </row>
    <row r="123" spans="2:17" s="4" customFormat="1" ht="15" customHeight="1" x14ac:dyDescent="0.25">
      <c r="B123" s="55"/>
      <c r="C123" s="40"/>
      <c r="D123" s="40"/>
      <c r="E123" s="40"/>
      <c r="F123" s="40"/>
      <c r="G123" s="40"/>
      <c r="H123" s="40"/>
      <c r="I123" s="40"/>
      <c r="J123" s="40"/>
      <c r="K123" s="40"/>
      <c r="P123" s="6"/>
      <c r="Q123" s="6"/>
    </row>
    <row r="124" spans="2:17" s="4" customFormat="1" ht="15" customHeight="1" x14ac:dyDescent="0.25">
      <c r="B124" s="55"/>
      <c r="C124" s="40"/>
      <c r="D124" s="40"/>
      <c r="E124" s="40"/>
      <c r="F124" s="40"/>
      <c r="G124" s="40"/>
      <c r="H124" s="40"/>
      <c r="I124" s="40"/>
      <c r="J124" s="40"/>
      <c r="K124" s="40"/>
      <c r="P124" s="6"/>
      <c r="Q124" s="6"/>
    </row>
    <row r="125" spans="2:17" s="4" customFormat="1" ht="15" customHeight="1" x14ac:dyDescent="0.25">
      <c r="B125" s="55"/>
      <c r="C125" s="40"/>
      <c r="D125" s="40"/>
      <c r="E125" s="40"/>
      <c r="F125" s="40"/>
      <c r="G125" s="40"/>
      <c r="H125" s="40"/>
      <c r="I125" s="40"/>
      <c r="J125" s="40"/>
      <c r="K125" s="40"/>
      <c r="P125" s="6"/>
      <c r="Q125" s="6"/>
    </row>
    <row r="126" spans="2:17" s="4" customFormat="1" ht="15" customHeight="1" x14ac:dyDescent="0.25">
      <c r="B126" s="55"/>
      <c r="C126" s="40"/>
      <c r="D126" s="40"/>
      <c r="E126" s="40"/>
      <c r="F126" s="40"/>
      <c r="G126" s="40"/>
      <c r="H126" s="40"/>
      <c r="I126" s="40"/>
      <c r="J126" s="40"/>
      <c r="K126" s="40"/>
      <c r="P126" s="6"/>
      <c r="Q126" s="6"/>
    </row>
    <row r="127" spans="2:17" s="4" customFormat="1" ht="15" customHeight="1" x14ac:dyDescent="0.25">
      <c r="B127" s="55"/>
      <c r="C127" s="40"/>
      <c r="D127" s="40"/>
      <c r="E127" s="40"/>
      <c r="F127" s="40"/>
      <c r="G127" s="40"/>
      <c r="H127" s="40"/>
      <c r="I127" s="40"/>
      <c r="J127" s="40"/>
      <c r="K127" s="40"/>
      <c r="P127" s="6"/>
      <c r="Q127" s="6"/>
    </row>
    <row r="128" spans="2:17" s="4" customFormat="1" ht="15" customHeight="1" x14ac:dyDescent="0.25">
      <c r="B128" s="55"/>
      <c r="C128" s="40"/>
      <c r="D128" s="40"/>
      <c r="E128" s="40"/>
      <c r="F128" s="40"/>
      <c r="G128" s="40"/>
      <c r="H128" s="40"/>
      <c r="I128" s="40"/>
      <c r="J128" s="40"/>
      <c r="K128" s="40"/>
      <c r="P128" s="6"/>
      <c r="Q128" s="6"/>
    </row>
    <row r="129" spans="2:17" s="4" customFormat="1" ht="15" customHeight="1" x14ac:dyDescent="0.25">
      <c r="B129" s="55"/>
      <c r="C129" s="40"/>
      <c r="D129" s="40"/>
      <c r="E129" s="40"/>
      <c r="F129" s="40"/>
      <c r="G129" s="40"/>
      <c r="H129" s="40"/>
      <c r="I129" s="40"/>
      <c r="J129" s="40"/>
      <c r="K129" s="40"/>
      <c r="P129" s="6"/>
      <c r="Q129" s="6"/>
    </row>
    <row r="130" spans="2:17" s="4" customFormat="1" ht="15" customHeight="1" x14ac:dyDescent="0.25">
      <c r="B130" s="55"/>
      <c r="C130" s="40"/>
      <c r="D130" s="40"/>
      <c r="E130" s="40"/>
      <c r="F130" s="40"/>
      <c r="G130" s="40"/>
      <c r="H130" s="40"/>
      <c r="I130" s="40"/>
      <c r="J130" s="40"/>
      <c r="K130" s="40"/>
      <c r="P130" s="6"/>
      <c r="Q130" s="6"/>
    </row>
    <row r="131" spans="2:17" s="4" customFormat="1" ht="15" customHeight="1" x14ac:dyDescent="0.25">
      <c r="B131" s="55"/>
      <c r="C131" s="40"/>
      <c r="D131" s="40"/>
      <c r="E131" s="40"/>
      <c r="F131" s="40"/>
      <c r="G131" s="40"/>
      <c r="H131" s="40"/>
      <c r="I131" s="40"/>
      <c r="J131" s="40"/>
      <c r="K131" s="40"/>
      <c r="P131" s="6"/>
      <c r="Q131" s="6"/>
    </row>
    <row r="132" spans="2:17" s="4" customFormat="1" ht="15" customHeight="1" x14ac:dyDescent="0.25">
      <c r="B132" s="55"/>
      <c r="C132" s="40"/>
      <c r="D132" s="40"/>
      <c r="E132" s="40"/>
      <c r="F132" s="40"/>
      <c r="G132" s="40"/>
      <c r="H132" s="40"/>
      <c r="I132" s="40"/>
      <c r="J132" s="40"/>
      <c r="K132" s="40"/>
      <c r="P132" s="6"/>
      <c r="Q132" s="6"/>
    </row>
    <row r="133" spans="2:17" s="4" customFormat="1" ht="15" customHeight="1" x14ac:dyDescent="0.25">
      <c r="B133" s="55"/>
      <c r="C133" s="40"/>
      <c r="D133" s="40"/>
      <c r="E133" s="40"/>
      <c r="F133" s="40"/>
      <c r="G133" s="40"/>
      <c r="H133" s="40"/>
      <c r="I133" s="40"/>
      <c r="J133" s="40"/>
      <c r="K133" s="40"/>
      <c r="P133" s="6"/>
      <c r="Q133" s="6"/>
    </row>
    <row r="134" spans="2:17" s="4" customFormat="1" ht="15" customHeight="1" x14ac:dyDescent="0.25">
      <c r="B134" s="55"/>
      <c r="C134" s="40"/>
      <c r="D134" s="40"/>
      <c r="E134" s="40"/>
      <c r="F134" s="40"/>
      <c r="G134" s="40"/>
      <c r="H134" s="40"/>
      <c r="I134" s="40"/>
      <c r="J134" s="40"/>
      <c r="K134" s="40"/>
      <c r="P134" s="6"/>
      <c r="Q134" s="6"/>
    </row>
    <row r="135" spans="2:17" s="4" customFormat="1" ht="15" customHeight="1" x14ac:dyDescent="0.25">
      <c r="B135" s="55"/>
      <c r="C135" s="40"/>
      <c r="D135" s="40"/>
      <c r="E135" s="40"/>
      <c r="F135" s="40"/>
      <c r="G135" s="40"/>
      <c r="H135" s="40"/>
      <c r="I135" s="40"/>
      <c r="J135" s="40"/>
      <c r="K135" s="40"/>
      <c r="P135" s="6"/>
      <c r="Q135" s="6"/>
    </row>
    <row r="136" spans="2:17" s="4" customFormat="1" ht="15" customHeight="1" x14ac:dyDescent="0.25">
      <c r="B136" s="55"/>
      <c r="C136" s="40"/>
      <c r="D136" s="40"/>
      <c r="E136" s="40"/>
      <c r="F136" s="40"/>
      <c r="G136" s="40"/>
      <c r="H136" s="40"/>
      <c r="I136" s="40"/>
      <c r="J136" s="40"/>
      <c r="K136" s="40"/>
      <c r="P136" s="6"/>
      <c r="Q136" s="6"/>
    </row>
    <row r="137" spans="2:17" s="4" customFormat="1" ht="15" customHeight="1" x14ac:dyDescent="0.25">
      <c r="B137" s="55"/>
      <c r="C137" s="40"/>
      <c r="D137" s="40"/>
      <c r="E137" s="40"/>
      <c r="F137" s="40"/>
      <c r="G137" s="40"/>
      <c r="H137" s="40"/>
      <c r="I137" s="40"/>
      <c r="J137" s="40"/>
      <c r="K137" s="40"/>
      <c r="P137" s="6"/>
      <c r="Q137" s="6"/>
    </row>
    <row r="138" spans="2:17" s="4" customFormat="1" ht="15" customHeight="1" x14ac:dyDescent="0.25">
      <c r="B138" s="55"/>
      <c r="C138" s="40"/>
      <c r="D138" s="40"/>
      <c r="E138" s="40"/>
      <c r="F138" s="40"/>
      <c r="G138" s="40"/>
      <c r="H138" s="40"/>
      <c r="I138" s="40"/>
      <c r="J138" s="40"/>
      <c r="K138" s="40"/>
      <c r="P138" s="6"/>
      <c r="Q138" s="6"/>
    </row>
    <row r="139" spans="2:17" s="4" customFormat="1" ht="15" customHeight="1" x14ac:dyDescent="0.25">
      <c r="B139" s="55"/>
      <c r="C139" s="40"/>
      <c r="D139" s="40"/>
      <c r="E139" s="40"/>
      <c r="F139" s="40"/>
      <c r="G139" s="40"/>
      <c r="H139" s="40"/>
      <c r="I139" s="40"/>
      <c r="J139" s="40"/>
      <c r="K139" s="40"/>
      <c r="P139" s="6"/>
      <c r="Q139" s="6"/>
    </row>
    <row r="140" spans="2:17" s="4" customFormat="1" ht="15" customHeight="1" x14ac:dyDescent="0.25">
      <c r="B140" s="55"/>
      <c r="C140" s="40"/>
      <c r="D140" s="40"/>
      <c r="E140" s="40"/>
      <c r="F140" s="40"/>
      <c r="G140" s="40"/>
      <c r="H140" s="40"/>
      <c r="I140" s="40"/>
      <c r="J140" s="40"/>
      <c r="K140" s="40"/>
      <c r="P140" s="6"/>
      <c r="Q140" s="6"/>
    </row>
    <row r="141" spans="2:17" s="4" customFormat="1" ht="15" customHeight="1" x14ac:dyDescent="0.25">
      <c r="B141" s="55"/>
      <c r="C141" s="40"/>
      <c r="D141" s="40"/>
      <c r="E141" s="40"/>
      <c r="F141" s="40"/>
      <c r="G141" s="40"/>
      <c r="H141" s="40"/>
      <c r="I141" s="40"/>
      <c r="J141" s="40"/>
      <c r="K141" s="40"/>
      <c r="P141" s="6"/>
      <c r="Q141" s="6"/>
    </row>
    <row r="142" spans="2:17" s="4" customFormat="1" ht="15" customHeight="1" x14ac:dyDescent="0.25">
      <c r="B142" s="65"/>
      <c r="C142" s="66"/>
      <c r="D142" s="66"/>
      <c r="E142" s="66"/>
      <c r="F142" s="66"/>
      <c r="G142" s="66"/>
      <c r="H142" s="66"/>
      <c r="I142" s="66"/>
      <c r="J142" s="66"/>
      <c r="K142" s="40"/>
      <c r="P142" s="6"/>
      <c r="Q142" s="6"/>
    </row>
    <row r="143" spans="2:17" s="4" customFormat="1" ht="15" customHeight="1" x14ac:dyDescent="0.25">
      <c r="B143" s="67"/>
      <c r="C143" s="68"/>
      <c r="D143" s="68"/>
      <c r="E143" s="68"/>
      <c r="F143" s="68"/>
      <c r="G143" s="68"/>
      <c r="H143" s="68"/>
      <c r="I143" s="68"/>
      <c r="J143" s="68"/>
      <c r="K143" s="40"/>
      <c r="P143" s="6"/>
      <c r="Q143" s="6"/>
    </row>
    <row r="144" spans="2:17" s="4" customFormat="1" ht="15" customHeight="1" x14ac:dyDescent="0.25">
      <c r="B144" s="55"/>
      <c r="C144" s="40"/>
      <c r="D144" s="40"/>
      <c r="E144" s="40"/>
      <c r="F144" s="40"/>
      <c r="G144" s="40"/>
      <c r="H144" s="40"/>
      <c r="I144" s="40"/>
      <c r="J144" s="40"/>
      <c r="K144" s="40"/>
      <c r="P144" s="6"/>
      <c r="Q144" s="6"/>
    </row>
    <row r="145" spans="1:10" s="4" customFormat="1" ht="15" customHeight="1" x14ac:dyDescent="0.2">
      <c r="A145" s="8"/>
      <c r="B145" s="4" t="s">
        <v>0</v>
      </c>
      <c r="I145" s="69" t="s">
        <v>1</v>
      </c>
      <c r="J145" s="69"/>
    </row>
    <row r="146" spans="1:10" s="4" customFormat="1" ht="15" customHeight="1" x14ac:dyDescent="0.2"/>
    <row r="147" spans="1:10" ht="15" customHeight="1" x14ac:dyDescent="0.2"/>
    <row r="148" spans="1:10" ht="15" customHeight="1" x14ac:dyDescent="0.2"/>
    <row r="149" spans="1:10" ht="15" customHeight="1" x14ac:dyDescent="0.2"/>
    <row r="150" spans="1:10" ht="15" customHeight="1" x14ac:dyDescent="0.2"/>
  </sheetData>
  <mergeCells count="18">
    <mergeCell ref="B1:J2"/>
    <mergeCell ref="K1:M2"/>
    <mergeCell ref="B6:J10"/>
    <mergeCell ref="B5:J5"/>
    <mergeCell ref="I145:J145"/>
    <mergeCell ref="B107:J108"/>
    <mergeCell ref="C17:J18"/>
    <mergeCell ref="B33:J33"/>
    <mergeCell ref="B62:J62"/>
    <mergeCell ref="B53:J53"/>
    <mergeCell ref="B43:J43"/>
    <mergeCell ref="B101:J101"/>
    <mergeCell ref="C121:E121"/>
    <mergeCell ref="C120:E120"/>
    <mergeCell ref="C119:E119"/>
    <mergeCell ref="B70:J74"/>
    <mergeCell ref="B69:J69"/>
    <mergeCell ref="B102:J103"/>
  </mergeCells>
  <hyperlinks>
    <hyperlink ref="B145" location="Home4" display="▲Top" xr:uid="{6C9EA54D-6539-4DC9-88F4-22D5722F00F4}"/>
  </hyperlink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The Complete Portfolio</vt:lpstr>
      <vt:lpstr>Home4</vt:lpstr>
    </vt:vector>
  </TitlesOfParts>
  <Company>University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Farizo, Joseph</dc:creator>
  <cp:lastModifiedBy>Farizo, Joseph</cp:lastModifiedBy>
  <dcterms:created xsi:type="dcterms:W3CDTF">2020-08-08T14:49:32Z</dcterms:created>
  <dcterms:modified xsi:type="dcterms:W3CDTF">2020-08-14T11:11:54Z</dcterms:modified>
</cp:coreProperties>
</file>