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Fall 2021\Lecture Notes\10. Efficient Diversification\"/>
    </mc:Choice>
  </mc:AlternateContent>
  <xr:revisionPtr revIDLastSave="0" documentId="13_ncr:1_{43088D52-E9CC-4173-A45B-76D31E4684A1}" xr6:coauthVersionLast="36" xr6:coauthVersionMax="36" xr10:uidLastSave="{00000000-0000-0000-0000-000000000000}"/>
  <bookViews>
    <workbookView xWindow="0" yWindow="0" windowWidth="28800" windowHeight="12210" xr2:uid="{12DF3AD5-83F3-4D9C-92FA-142E09C9DB9A}"/>
  </bookViews>
  <sheets>
    <sheet name="Investment Opportunity Set" sheetId="1" r:id="rId1"/>
  </sheets>
  <definedNames>
    <definedName name="Home16">#REF!</definedName>
    <definedName name="Home17">#REF!</definedName>
    <definedName name="Home18">#REF!</definedName>
    <definedName name="Home19">#REF!</definedName>
    <definedName name="Home20">#REF!</definedName>
    <definedName name="Home21">#REF!</definedName>
    <definedName name="Home22">#REF!</definedName>
    <definedName name="Home23">#REF!</definedName>
    <definedName name="Home24">#REF!</definedName>
    <definedName name="Home25">#REF!</definedName>
    <definedName name="Home4">'Investment Opportunity Set'!$A$4</definedName>
    <definedName name="Home5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1" i="1"/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1" i="1"/>
  <c r="C35" i="1" l="1"/>
  <c r="D34" i="1"/>
  <c r="D33" i="1"/>
  <c r="C33" i="1"/>
  <c r="C34" i="1"/>
  <c r="J22" i="1" l="1"/>
  <c r="J11" i="1"/>
  <c r="I18" i="1"/>
  <c r="I11" i="1"/>
  <c r="J16" i="1"/>
  <c r="J17" i="1"/>
  <c r="J23" i="1"/>
  <c r="J12" i="1"/>
  <c r="J18" i="1"/>
  <c r="J24" i="1"/>
  <c r="J13" i="1"/>
  <c r="J19" i="1"/>
  <c r="J25" i="1"/>
  <c r="J14" i="1"/>
  <c r="J20" i="1"/>
  <c r="J15" i="1"/>
  <c r="J21" i="1"/>
  <c r="I22" i="1"/>
  <c r="I16" i="1"/>
  <c r="I17" i="1"/>
  <c r="I23" i="1"/>
  <c r="I12" i="1"/>
  <c r="I24" i="1"/>
  <c r="I13" i="1"/>
  <c r="I19" i="1"/>
  <c r="I25" i="1"/>
  <c r="I14" i="1"/>
  <c r="I20" i="1"/>
  <c r="I15" i="1"/>
  <c r="I21" i="1"/>
  <c r="J27" i="1" l="1"/>
  <c r="I27" i="1" s="1"/>
</calcChain>
</file>

<file path=xl/sharedStrings.xml><?xml version="1.0" encoding="utf-8"?>
<sst xmlns="http://schemas.openxmlformats.org/spreadsheetml/2006/main" count="20" uniqueCount="18">
  <si>
    <t>▲Top</t>
  </si>
  <si>
    <t>© Joseph Farizo</t>
  </si>
  <si>
    <t>Year</t>
  </si>
  <si>
    <t>σ</t>
  </si>
  <si>
    <t>ρ</t>
  </si>
  <si>
    <t>E(R)</t>
  </si>
  <si>
    <t>Summary Information</t>
  </si>
  <si>
    <t>S Fund</t>
  </si>
  <si>
    <t>B Fund</t>
  </si>
  <si>
    <t>Historical Data</t>
  </si>
  <si>
    <t>Portfolios</t>
  </si>
  <si>
    <t>Investment Opportunity Set</t>
  </si>
  <si>
    <t>.</t>
  </si>
  <si>
    <r>
      <t>w</t>
    </r>
    <r>
      <rPr>
        <b/>
        <vertAlign val="subscript"/>
        <sz val="10"/>
        <color theme="0"/>
        <rFont val="Arial"/>
        <family val="2"/>
      </rPr>
      <t>S</t>
    </r>
  </si>
  <si>
    <r>
      <t>w</t>
    </r>
    <r>
      <rPr>
        <b/>
        <vertAlign val="subscript"/>
        <sz val="10"/>
        <color theme="0"/>
        <rFont val="Arial"/>
        <family val="2"/>
      </rPr>
      <t>B</t>
    </r>
  </si>
  <si>
    <r>
      <t>E(R)</t>
    </r>
    <r>
      <rPr>
        <b/>
        <vertAlign val="subscript"/>
        <sz val="10"/>
        <color theme="0"/>
        <rFont val="Arial"/>
        <family val="2"/>
      </rPr>
      <t>P</t>
    </r>
  </si>
  <si>
    <r>
      <t>σ</t>
    </r>
    <r>
      <rPr>
        <b/>
        <vertAlign val="subscript"/>
        <sz val="10"/>
        <color theme="0"/>
        <rFont val="Arial"/>
        <family val="2"/>
      </rPr>
      <t>P</t>
    </r>
  </si>
  <si>
    <r>
      <t xml:space="preserve">Press F9 or </t>
    </r>
    <r>
      <rPr>
        <i/>
        <sz val="11"/>
        <rFont val="Arial"/>
        <family val="2"/>
      </rPr>
      <t xml:space="preserve">Data </t>
    </r>
    <r>
      <rPr>
        <i/>
        <sz val="11"/>
        <rFont val="Times New Roman"/>
        <family val="1"/>
      </rPr>
      <t xml:space="preserve">► </t>
    </r>
    <r>
      <rPr>
        <i/>
        <sz val="11"/>
        <rFont val="Arial"/>
        <family val="2"/>
      </rPr>
      <t>Refresh All</t>
    </r>
    <r>
      <rPr>
        <sz val="11"/>
        <rFont val="Arial"/>
        <family val="2"/>
      </rPr>
      <t xml:space="preserve"> to generate new simulated returns for the S and B funds. Negative weights are short positions. For simplicity, the minimum variance portfolio is only of those portfolios combinations listed below, and we use population standard deviation.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</si>
</sst>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20"/>
      <color theme="0"/>
      <name val="Georgia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0"/>
      <name val="Arial"/>
      <family val="2"/>
    </font>
    <font>
      <sz val="11"/>
      <color rgb="FFEFE0D9"/>
      <name val="Arial"/>
      <family val="2"/>
    </font>
    <font>
      <sz val="11"/>
      <color rgb="FFC00000"/>
      <name val="Arial"/>
      <family val="2"/>
    </font>
    <font>
      <sz val="11"/>
      <color rgb="FF00B0F0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i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>
      <alignment horizontal="center"/>
    </xf>
    <xf numFmtId="0" fontId="6" fillId="5" borderId="1">
      <alignment horizontal="left"/>
    </xf>
    <xf numFmtId="0" fontId="1" fillId="0" borderId="0"/>
    <xf numFmtId="0" fontId="3" fillId="4" borderId="0">
      <alignment horizontal="left"/>
    </xf>
  </cellStyleXfs>
  <cellXfs count="65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8" fillId="4" borderId="0" xfId="0" applyFont="1" applyFill="1"/>
    <xf numFmtId="0" fontId="9" fillId="3" borderId="0" xfId="3" applyFont="1">
      <alignment horizontal="center"/>
    </xf>
    <xf numFmtId="0" fontId="9" fillId="3" borderId="0" xfId="3" applyFont="1" applyAlignment="1">
      <alignment horizontal="left"/>
    </xf>
    <xf numFmtId="0" fontId="9" fillId="3" borderId="0" xfId="2" applyFont="1" applyFill="1" applyAlignment="1">
      <alignment horizontal="center"/>
    </xf>
    <xf numFmtId="10" fontId="8" fillId="4" borderId="0" xfId="1" applyNumberFormat="1" applyFont="1" applyFill="1"/>
    <xf numFmtId="0" fontId="9" fillId="3" borderId="0" xfId="3" applyFont="1" applyAlignment="1">
      <alignment horizontal="right"/>
    </xf>
    <xf numFmtId="0" fontId="8" fillId="3" borderId="0" xfId="0" applyFont="1" applyFill="1"/>
    <xf numFmtId="0" fontId="8" fillId="6" borderId="0" xfId="0" applyFont="1" applyFill="1" applyAlignment="1"/>
    <xf numFmtId="9" fontId="11" fillId="0" borderId="0" xfId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9" fontId="11" fillId="0" borderId="5" xfId="1" applyFont="1" applyBorder="1" applyAlignment="1">
      <alignment horizontal="center"/>
    </xf>
    <xf numFmtId="9" fontId="11" fillId="0" borderId="7" xfId="1" applyFont="1" applyBorder="1" applyAlignment="1">
      <alignment horizontal="center"/>
    </xf>
    <xf numFmtId="9" fontId="11" fillId="0" borderId="8" xfId="1" applyFont="1" applyBorder="1" applyAlignment="1">
      <alignment horizontal="center"/>
    </xf>
    <xf numFmtId="10" fontId="11" fillId="0" borderId="8" xfId="1" applyNumberFormat="1" applyFont="1" applyBorder="1" applyAlignment="1">
      <alignment horizontal="center"/>
    </xf>
    <xf numFmtId="164" fontId="11" fillId="0" borderId="0" xfId="1" applyNumberFormat="1" applyFont="1" applyBorder="1"/>
    <xf numFmtId="164" fontId="11" fillId="0" borderId="6" xfId="1" applyNumberFormat="1" applyFont="1" applyBorder="1"/>
    <xf numFmtId="164" fontId="11" fillId="0" borderId="6" xfId="1" applyNumberFormat="1" applyFont="1" applyBorder="1" applyAlignment="1">
      <alignment horizontal="center"/>
    </xf>
    <xf numFmtId="164" fontId="11" fillId="0" borderId="9" xfId="1" applyNumberFormat="1" applyFont="1" applyBorder="1" applyAlignment="1">
      <alignment horizontal="center"/>
    </xf>
    <xf numFmtId="164" fontId="14" fillId="4" borderId="0" xfId="1" applyNumberFormat="1" applyFont="1" applyFill="1"/>
    <xf numFmtId="164" fontId="14" fillId="4" borderId="0" xfId="0" applyNumberFormat="1" applyFont="1" applyFill="1"/>
    <xf numFmtId="9" fontId="15" fillId="0" borderId="10" xfId="1" applyFont="1" applyFill="1" applyBorder="1" applyAlignment="1">
      <alignment horizontal="center"/>
    </xf>
    <xf numFmtId="9" fontId="15" fillId="0" borderId="11" xfId="1" applyFont="1" applyFill="1" applyBorder="1" applyAlignment="1">
      <alignment horizontal="center"/>
    </xf>
    <xf numFmtId="164" fontId="15" fillId="0" borderId="12" xfId="1" applyNumberFormat="1" applyFont="1" applyFill="1" applyBorder="1" applyAlignment="1">
      <alignment horizontal="center"/>
    </xf>
    <xf numFmtId="9" fontId="16" fillId="0" borderId="10" xfId="1" applyFont="1" applyFill="1" applyBorder="1" applyAlignment="1">
      <alignment horizontal="center"/>
    </xf>
    <xf numFmtId="9" fontId="16" fillId="0" borderId="11" xfId="1" applyFont="1" applyFill="1" applyBorder="1" applyAlignment="1">
      <alignment horizontal="center"/>
    </xf>
    <xf numFmtId="164" fontId="16" fillId="0" borderId="12" xfId="1" applyNumberFormat="1" applyFont="1" applyFill="1" applyBorder="1" applyAlignment="1">
      <alignment horizontal="center"/>
    </xf>
    <xf numFmtId="10" fontId="15" fillId="0" borderId="11" xfId="1" applyNumberFormat="1" applyFont="1" applyFill="1" applyBorder="1" applyAlignment="1">
      <alignment horizontal="center"/>
    </xf>
    <xf numFmtId="10" fontId="16" fillId="0" borderId="11" xfId="1" applyNumberFormat="1" applyFont="1" applyFill="1" applyBorder="1" applyAlignment="1">
      <alignment horizontal="center"/>
    </xf>
    <xf numFmtId="0" fontId="14" fillId="4" borderId="0" xfId="0" applyFont="1" applyFill="1"/>
    <xf numFmtId="164" fontId="11" fillId="0" borderId="8" xfId="1" applyNumberFormat="1" applyFont="1" applyBorder="1"/>
    <xf numFmtId="164" fontId="11" fillId="0" borderId="9" xfId="1" applyNumberFormat="1" applyFont="1" applyBorder="1"/>
    <xf numFmtId="0" fontId="8" fillId="4" borderId="0" xfId="0" applyFont="1" applyFill="1" applyAlignment="1">
      <alignment horizontal="left" wrapText="1"/>
    </xf>
    <xf numFmtId="164" fontId="11" fillId="0" borderId="2" xfId="1" applyNumberFormat="1" applyFont="1" applyBorder="1"/>
    <xf numFmtId="164" fontId="11" fillId="0" borderId="3" xfId="1" applyNumberFormat="1" applyFont="1" applyBorder="1"/>
    <xf numFmtId="9" fontId="9" fillId="0" borderId="0" xfId="1" applyFont="1" applyBorder="1" applyAlignment="1">
      <alignment horizontal="center"/>
    </xf>
    <xf numFmtId="0" fontId="19" fillId="7" borderId="10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164" fontId="11" fillId="0" borderId="0" xfId="0" applyNumberFormat="1" applyFont="1" applyBorder="1"/>
    <xf numFmtId="164" fontId="11" fillId="0" borderId="6" xfId="0" applyNumberFormat="1" applyFont="1" applyBorder="1"/>
    <xf numFmtId="0" fontId="11" fillId="4" borderId="4" xfId="0" applyFont="1" applyFill="1" applyBorder="1"/>
    <xf numFmtId="0" fontId="11" fillId="4" borderId="5" xfId="0" applyFont="1" applyFill="1" applyBorder="1"/>
    <xf numFmtId="0" fontId="11" fillId="4" borderId="7" xfId="0" applyFont="1" applyFill="1" applyBorder="1"/>
    <xf numFmtId="0" fontId="12" fillId="4" borderId="5" xfId="0" applyFont="1" applyFill="1" applyBorder="1"/>
    <xf numFmtId="0" fontId="12" fillId="4" borderId="7" xfId="0" applyFont="1" applyFill="1" applyBorder="1"/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7" fillId="5" borderId="1" xfId="4" applyFont="1" applyBorder="1" applyAlignment="1">
      <alignment horizontal="lef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left" wrapText="1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/>
    </xf>
    <xf numFmtId="0" fontId="21" fillId="7" borderId="8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/>
    </xf>
    <xf numFmtId="10" fontId="11" fillId="0" borderId="8" xfId="1" applyNumberFormat="1" applyFont="1" applyBorder="1" applyAlignment="1">
      <alignment horizontal="center"/>
    </xf>
    <xf numFmtId="10" fontId="11" fillId="0" borderId="9" xfId="1" applyNumberFormat="1" applyFont="1" applyBorder="1" applyAlignment="1">
      <alignment horizontal="center"/>
    </xf>
  </cellXfs>
  <cellStyles count="7">
    <cellStyle name="Example" xfId="4" xr:uid="{C606996D-9751-470B-A501-7426BA11A61B}"/>
    <cellStyle name="Hyperlink" xfId="2" builtinId="8"/>
    <cellStyle name="NavigationLink" xfId="3" xr:uid="{FA495EB2-8BE2-4F10-BE62-A8844A1EC98F}"/>
    <cellStyle name="Normal" xfId="0" builtinId="0"/>
    <cellStyle name="Normal 5" xfId="5" xr:uid="{38B860E3-A3D5-4ED2-9317-9B47DE2C2B99}"/>
    <cellStyle name="Percent" xfId="1" builtinId="5"/>
    <cellStyle name="TopLink" xfId="6" xr:uid="{782E547F-4791-41BB-A466-A27457D1DFF8}"/>
  </cellStyles>
  <dxfs count="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FE0D9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Investment Opportunity</a:t>
            </a:r>
            <a:r>
              <a:rPr lang="en-US" sz="1100" baseline="0"/>
              <a:t> Set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Portfolios</c:v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'Investment Opportunity Set'!$J$11:$J$25</c:f>
              <c:numCache>
                <c:formatCode>0.0%</c:formatCode>
                <c:ptCount val="15"/>
                <c:pt idx="0">
                  <c:v>8.5706753076420325E-2</c:v>
                </c:pt>
                <c:pt idx="1">
                  <c:v>7.7976821013808303E-2</c:v>
                </c:pt>
                <c:pt idx="2">
                  <c:v>7.0428936861153063E-2</c:v>
                </c:pt>
                <c:pt idx="3">
                  <c:v>6.31284335210439E-2</c:v>
                </c:pt>
                <c:pt idx="4">
                  <c:v>5.6171848195561556E-2</c:v>
                </c:pt>
                <c:pt idx="5">
                  <c:v>4.970379643493391E-2</c:v>
                </c:pt>
                <c:pt idx="6">
                  <c:v>4.3940546990692636E-2</c:v>
                </c:pt>
                <c:pt idx="7">
                  <c:v>3.9194252118046197E-2</c:v>
                </c:pt>
                <c:pt idx="8">
                  <c:v>3.5870887468815886E-2</c:v>
                </c:pt>
                <c:pt idx="9">
                  <c:v>3.4385537308056102E-2</c:v>
                </c:pt>
                <c:pt idx="10">
                  <c:v>3.4973178631385028E-2</c:v>
                </c:pt>
                <c:pt idx="11">
                  <c:v>3.7536578302471792E-2</c:v>
                </c:pt>
                <c:pt idx="12">
                  <c:v>4.171306314799008E-2</c:v>
                </c:pt>
                <c:pt idx="13">
                  <c:v>4.7075237685800408E-2</c:v>
                </c:pt>
                <c:pt idx="14">
                  <c:v>5.3266216391037E-2</c:v>
                </c:pt>
              </c:numCache>
            </c:numRef>
          </c:xVal>
          <c:yVal>
            <c:numRef>
              <c:f>'Investment Opportunity Set'!$I$11:$I$25</c:f>
              <c:numCache>
                <c:formatCode>0.00%</c:formatCode>
                <c:ptCount val="15"/>
                <c:pt idx="0">
                  <c:v>0.1419476190476191</c:v>
                </c:pt>
                <c:pt idx="1">
                  <c:v>0.13411190476190479</c:v>
                </c:pt>
                <c:pt idx="2">
                  <c:v>0.12627619047619051</c:v>
                </c:pt>
                <c:pt idx="3">
                  <c:v>0.11844047619047622</c:v>
                </c:pt>
                <c:pt idx="4">
                  <c:v>0.11060476190476194</c:v>
                </c:pt>
                <c:pt idx="5">
                  <c:v>0.10276904761904763</c:v>
                </c:pt>
                <c:pt idx="6">
                  <c:v>9.4933333333333356E-2</c:v>
                </c:pt>
                <c:pt idx="7">
                  <c:v>8.7097619047619063E-2</c:v>
                </c:pt>
                <c:pt idx="8">
                  <c:v>7.9261904761904783E-2</c:v>
                </c:pt>
                <c:pt idx="9">
                  <c:v>7.1426190476190476E-2</c:v>
                </c:pt>
                <c:pt idx="10">
                  <c:v>6.3590476190476197E-2</c:v>
                </c:pt>
                <c:pt idx="11">
                  <c:v>5.5754761904761911E-2</c:v>
                </c:pt>
                <c:pt idx="12">
                  <c:v>4.7919047619047618E-2</c:v>
                </c:pt>
                <c:pt idx="13">
                  <c:v>4.0083333333333332E-2</c:v>
                </c:pt>
                <c:pt idx="14">
                  <c:v>3.2247619047619039E-2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1D-44B7-97FE-DADE0502B573}"/>
            </c:ext>
          </c:extLst>
        </c:ser>
        <c:ser>
          <c:idx val="1"/>
          <c:order val="1"/>
          <c:tx>
            <c:v>100% Stock Portfolio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'Investment Opportunity Set'!$J$13</c:f>
              <c:numCache>
                <c:formatCode>0.0%</c:formatCode>
                <c:ptCount val="1"/>
                <c:pt idx="0">
                  <c:v>7.0428936861153063E-2</c:v>
                </c:pt>
              </c:numCache>
            </c:numRef>
          </c:xVal>
          <c:yVal>
            <c:numRef>
              <c:f>'Investment Opportunity Set'!$I$13</c:f>
              <c:numCache>
                <c:formatCode>0.00%</c:formatCode>
                <c:ptCount val="1"/>
                <c:pt idx="0">
                  <c:v>0.12627619047619051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BB-4724-B89A-E511A8742434}"/>
            </c:ext>
          </c:extLst>
        </c:ser>
        <c:ser>
          <c:idx val="2"/>
          <c:order val="2"/>
          <c:tx>
            <c:v>100% Bond Portfolio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B9BD5"/>
              </a:solidFill>
              <a:ln w="9525">
                <a:solidFill>
                  <a:srgbClr val="5B9BD5"/>
                </a:solidFill>
              </a:ln>
              <a:effectLst/>
            </c:spPr>
          </c:marker>
          <c:xVal>
            <c:numRef>
              <c:f>'Investment Opportunity Set'!$J$23</c:f>
              <c:numCache>
                <c:formatCode>0.0%</c:formatCode>
                <c:ptCount val="1"/>
                <c:pt idx="0">
                  <c:v>4.171306314799008E-2</c:v>
                </c:pt>
              </c:numCache>
            </c:numRef>
          </c:xVal>
          <c:yVal>
            <c:numRef>
              <c:f>'Investment Opportunity Set'!$I$23</c:f>
              <c:numCache>
                <c:formatCode>0.00%</c:formatCode>
                <c:ptCount val="1"/>
                <c:pt idx="0">
                  <c:v>4.7919047619047618E-2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BB-4724-B89A-E511A8742434}"/>
            </c:ext>
          </c:extLst>
        </c:ser>
        <c:ser>
          <c:idx val="4"/>
          <c:order val="3"/>
          <c:tx>
            <c:v>Minimum Variance Portfolio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B9BD5">
                  <a:alpha val="0"/>
                </a:srgbClr>
              </a:solidFill>
              <a:ln w="25400">
                <a:solidFill>
                  <a:srgbClr val="92D050"/>
                </a:solidFill>
              </a:ln>
              <a:effectLst/>
            </c:spPr>
          </c:marker>
          <c:xVal>
            <c:numRef>
              <c:f>'Investment Opportunity Set'!$J$27</c:f>
              <c:numCache>
                <c:formatCode>0.0%</c:formatCode>
                <c:ptCount val="1"/>
                <c:pt idx="0">
                  <c:v>3.4385537308056102E-2</c:v>
                </c:pt>
              </c:numCache>
            </c:numRef>
          </c:xVal>
          <c:yVal>
            <c:numRef>
              <c:f>'Investment Opportunity Set'!$I$27</c:f>
              <c:numCache>
                <c:formatCode>0.0%</c:formatCode>
                <c:ptCount val="1"/>
                <c:pt idx="0">
                  <c:v>7.1426190476190476E-2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BB-4724-B89A-E511A8742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923104"/>
        <c:axId val="1822162064"/>
      </c:scatterChart>
      <c:valAx>
        <c:axId val="1757923104"/>
        <c:scaling>
          <c:orientation val="minMax"/>
          <c:max val="0.1200000000000000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Portfolio</a:t>
                </a:r>
                <a:r>
                  <a:rPr lang="en-US" baseline="0"/>
                  <a:t> Standard Deviation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2162064"/>
        <c:crosses val="autoZero"/>
        <c:crossBetween val="midCat"/>
      </c:valAx>
      <c:valAx>
        <c:axId val="1822162064"/>
        <c:scaling>
          <c:orientation val="minMax"/>
          <c:max val="0.22000000000000003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Portfolio Expected</a:t>
                </a:r>
                <a:r>
                  <a:rPr lang="en-US" baseline="0"/>
                  <a:t> Return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7923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124810</xdr:colOff>
      <xdr:row>7</xdr:row>
      <xdr:rowOff>184488</xdr:rowOff>
    </xdr:from>
    <xdr:to>
      <xdr:col>17</xdr:col>
      <xdr:colOff>558362</xdr:colOff>
      <xdr:row>25</xdr:row>
      <xdr:rowOff>78828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567C84-2DB1-493D-964F-6573A10A70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056C1-7107-44D9-8635-91149975930D}">
  <sheetPr codeName="Sheet6">
    <pageSetUpPr autoPageBreaks="0" fitToPage="1"/>
  </sheetPr>
  <dimension ref="A1:V38"/>
  <sheetViews>
    <sheetView tabSelected="1" zoomScale="160" zoomScaleNormal="160" workbookViewId="0">
      <pane ySplit="3" topLeftCell="A4" activePane="bottomLeft" state="frozen"/>
      <selection activeCell="D31" sqref="D31"/>
      <selection pane="bottomLeft" activeCell="A4" sqref="A4"/>
    </sheetView>
  </sheetViews>
  <sheetFormatPr defaultColWidth="8.85546875" defaultRowHeight="14.25" x14ac:dyDescent="0.2"/>
  <cols>
    <col min="1" max="1" width="2.5703125" style="3" customWidth="1"/>
    <col min="2" max="2" width="6.42578125" style="3" bestFit="1" customWidth="1"/>
    <col min="3" max="3" width="8" style="3" bestFit="1" customWidth="1"/>
    <col min="4" max="4" width="7.7109375" style="3" bestFit="1" customWidth="1"/>
    <col min="5" max="5" width="1.85546875" style="3" bestFit="1" customWidth="1"/>
    <col min="6" max="7" width="6.28515625" style="3" bestFit="1" customWidth="1"/>
    <col min="8" max="8" width="1.5703125" style="3" customWidth="1"/>
    <col min="9" max="9" width="8" style="3" bestFit="1" customWidth="1"/>
    <col min="10" max="10" width="6.85546875" style="3" bestFit="1" customWidth="1"/>
    <col min="11" max="13" width="8.85546875" style="3" customWidth="1"/>
    <col min="14" max="16384" width="8.85546875" style="3"/>
  </cols>
  <sheetData>
    <row r="1" spans="1:22" s="1" customFormat="1" ht="13.9" customHeight="1" x14ac:dyDescent="0.2">
      <c r="B1" s="52" t="s">
        <v>11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3"/>
      <c r="P1" s="53"/>
      <c r="Q1" s="53"/>
    </row>
    <row r="2" spans="1:22" s="1" customFormat="1" ht="13.9" customHeight="1" x14ac:dyDescent="0.2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</row>
    <row r="3" spans="1:22" s="2" customFormat="1" x14ac:dyDescent="0.2">
      <c r="I3" s="10"/>
      <c r="J3" s="10"/>
      <c r="K3" s="9"/>
      <c r="L3" s="5"/>
      <c r="N3" s="7"/>
      <c r="R3" s="6"/>
    </row>
    <row r="4" spans="1:22" x14ac:dyDescent="0.2">
      <c r="I4" s="4"/>
      <c r="J4" s="4"/>
      <c r="K4" s="4"/>
      <c r="L4" s="4"/>
      <c r="M4" s="4"/>
      <c r="N4" s="4"/>
    </row>
    <row r="5" spans="1:22" s="4" customFormat="1" ht="15" x14ac:dyDescent="0.25">
      <c r="B5" s="54" t="s">
        <v>11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2" s="4" customFormat="1" ht="15" customHeight="1" x14ac:dyDescent="0.2">
      <c r="B6" s="56" t="s">
        <v>17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22" s="4" customFormat="1" x14ac:dyDescent="0.2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22" s="4" customFormat="1" ht="15" thickBot="1" x14ac:dyDescent="0.2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22" s="4" customFormat="1" ht="14.25" customHeight="1" thickBot="1" x14ac:dyDescent="0.25">
      <c r="B9" s="57" t="s">
        <v>9</v>
      </c>
      <c r="C9" s="58"/>
      <c r="D9" s="59"/>
      <c r="F9" s="57" t="s">
        <v>10</v>
      </c>
      <c r="G9" s="58"/>
      <c r="H9" s="58"/>
      <c r="I9" s="58"/>
      <c r="J9" s="59"/>
    </row>
    <row r="10" spans="1:22" s="4" customFormat="1" ht="14.25" customHeight="1" thickBot="1" x14ac:dyDescent="0.25">
      <c r="B10" s="51" t="s">
        <v>2</v>
      </c>
      <c r="C10" s="49" t="s">
        <v>7</v>
      </c>
      <c r="D10" s="50" t="s">
        <v>8</v>
      </c>
      <c r="F10" s="39" t="s">
        <v>13</v>
      </c>
      <c r="G10" s="40" t="s">
        <v>14</v>
      </c>
      <c r="H10" s="40"/>
      <c r="I10" s="40" t="s">
        <v>15</v>
      </c>
      <c r="J10" s="41" t="s">
        <v>16</v>
      </c>
      <c r="T10" s="8"/>
      <c r="U10" s="8"/>
      <c r="V10" s="8"/>
    </row>
    <row r="11" spans="1:22" s="4" customFormat="1" ht="14.25" customHeight="1" x14ac:dyDescent="0.2">
      <c r="A11" s="32">
        <v>20</v>
      </c>
      <c r="B11" s="44">
        <f ca="1">YEAR(TODAY())-A11</f>
        <v>2001</v>
      </c>
      <c r="C11" s="36">
        <f ca="1">RANDBETWEEN(-300,2500)/10000</f>
        <v>0.125</v>
      </c>
      <c r="D11" s="37">
        <f ca="1">RANDBETWEEN(-200,1200)/10000</f>
        <v>0.1052</v>
      </c>
      <c r="E11" s="32" t="s">
        <v>12</v>
      </c>
      <c r="F11" s="14">
        <v>1.2</v>
      </c>
      <c r="G11" s="12">
        <v>-0.2</v>
      </c>
      <c r="H11" s="38" t="s">
        <v>12</v>
      </c>
      <c r="I11" s="13">
        <f t="shared" ref="I11:I25" ca="1" si="0">$C$33*F11+$D$33*G11</f>
        <v>0.1419476190476191</v>
      </c>
      <c r="J11" s="20">
        <f t="shared" ref="J11:J25" ca="1" si="1">SQRT(((F11*$C$34)^2)+((G11*$D$34)^2)+(2*F11*$C$34*G11*$D$34*$C$35))</f>
        <v>8.5706753076420325E-2</v>
      </c>
      <c r="T11" s="8"/>
      <c r="U11" s="8"/>
      <c r="V11" s="8"/>
    </row>
    <row r="12" spans="1:22" s="4" customFormat="1" ht="14.25" customHeight="1" thickBot="1" x14ac:dyDescent="0.25">
      <c r="A12" s="32">
        <v>19</v>
      </c>
      <c r="B12" s="45">
        <f t="shared" ref="B12:B31" ca="1" si="2">YEAR(TODAY())-A12</f>
        <v>2002</v>
      </c>
      <c r="C12" s="18">
        <f t="shared" ref="C12:C31" ca="1" si="3">RANDBETWEEN(-300,2500)/10000</f>
        <v>5.7500000000000002E-2</v>
      </c>
      <c r="D12" s="19">
        <f t="shared" ref="D12:D31" ca="1" si="4">RANDBETWEEN(-200,1200)/10000</f>
        <v>2.6499999999999999E-2</v>
      </c>
      <c r="F12" s="14">
        <v>1.1000000000000001</v>
      </c>
      <c r="G12" s="12">
        <v>-0.1</v>
      </c>
      <c r="H12" s="12"/>
      <c r="I12" s="13">
        <f t="shared" ca="1" si="0"/>
        <v>0.13411190476190479</v>
      </c>
      <c r="J12" s="20">
        <f t="shared" ca="1" si="1"/>
        <v>7.7976821013808303E-2</v>
      </c>
      <c r="T12" s="8"/>
      <c r="U12" s="8"/>
      <c r="V12" s="8"/>
    </row>
    <row r="13" spans="1:22" s="4" customFormat="1" ht="14.25" customHeight="1" thickBot="1" x14ac:dyDescent="0.25">
      <c r="A13" s="32">
        <v>18</v>
      </c>
      <c r="B13" s="45">
        <f t="shared" ca="1" si="2"/>
        <v>2003</v>
      </c>
      <c r="C13" s="18">
        <f t="shared" ca="1" si="3"/>
        <v>0.104</v>
      </c>
      <c r="D13" s="19">
        <f t="shared" ca="1" si="4"/>
        <v>-2.8E-3</v>
      </c>
      <c r="F13" s="24">
        <v>1</v>
      </c>
      <c r="G13" s="25">
        <v>0</v>
      </c>
      <c r="H13" s="25"/>
      <c r="I13" s="30">
        <f t="shared" ca="1" si="0"/>
        <v>0.12627619047619051</v>
      </c>
      <c r="J13" s="26">
        <f t="shared" ca="1" si="1"/>
        <v>7.0428936861153063E-2</v>
      </c>
      <c r="T13" s="8"/>
      <c r="U13" s="8"/>
      <c r="V13" s="8"/>
    </row>
    <row r="14" spans="1:22" s="4" customFormat="1" ht="14.25" customHeight="1" x14ac:dyDescent="0.2">
      <c r="A14" s="32">
        <v>17</v>
      </c>
      <c r="B14" s="45">
        <f t="shared" ca="1" si="2"/>
        <v>2004</v>
      </c>
      <c r="C14" s="18">
        <f t="shared" ca="1" si="3"/>
        <v>0.1835</v>
      </c>
      <c r="D14" s="19">
        <f t="shared" ca="1" si="4"/>
        <v>3.1099999999999999E-2</v>
      </c>
      <c r="F14" s="14">
        <v>0.9</v>
      </c>
      <c r="G14" s="12">
        <v>0.1</v>
      </c>
      <c r="H14" s="12"/>
      <c r="I14" s="13">
        <f t="shared" ca="1" si="0"/>
        <v>0.11844047619047622</v>
      </c>
      <c r="J14" s="20">
        <f t="shared" ca="1" si="1"/>
        <v>6.31284335210439E-2</v>
      </c>
      <c r="T14" s="8"/>
      <c r="U14" s="8"/>
      <c r="V14" s="8"/>
    </row>
    <row r="15" spans="1:22" s="4" customFormat="1" ht="14.25" customHeight="1" x14ac:dyDescent="0.2">
      <c r="A15" s="32">
        <v>16</v>
      </c>
      <c r="B15" s="45">
        <f t="shared" ca="1" si="2"/>
        <v>2005</v>
      </c>
      <c r="C15" s="18">
        <f t="shared" ca="1" si="3"/>
        <v>4.0899999999999999E-2</v>
      </c>
      <c r="D15" s="19">
        <f t="shared" ca="1" si="4"/>
        <v>8.8300000000000003E-2</v>
      </c>
      <c r="F15" s="14">
        <v>0.8</v>
      </c>
      <c r="G15" s="12">
        <v>0.2</v>
      </c>
      <c r="H15" s="12"/>
      <c r="I15" s="13">
        <f t="shared" ca="1" si="0"/>
        <v>0.11060476190476194</v>
      </c>
      <c r="J15" s="20">
        <f t="shared" ca="1" si="1"/>
        <v>5.6171848195561556E-2</v>
      </c>
      <c r="T15" s="8"/>
      <c r="U15" s="8"/>
      <c r="V15" s="8"/>
    </row>
    <row r="16" spans="1:22" s="4" customFormat="1" ht="14.25" customHeight="1" x14ac:dyDescent="0.2">
      <c r="A16" s="32">
        <v>15</v>
      </c>
      <c r="B16" s="45">
        <f t="shared" ca="1" si="2"/>
        <v>2006</v>
      </c>
      <c r="C16" s="18">
        <f t="shared" ca="1" si="3"/>
        <v>-9.1999999999999998E-3</v>
      </c>
      <c r="D16" s="19">
        <f t="shared" ca="1" si="4"/>
        <v>8.7099999999999997E-2</v>
      </c>
      <c r="F16" s="14">
        <v>0.7</v>
      </c>
      <c r="G16" s="12">
        <v>0.3</v>
      </c>
      <c r="H16" s="12"/>
      <c r="I16" s="13">
        <f t="shared" ca="1" si="0"/>
        <v>0.10276904761904763</v>
      </c>
      <c r="J16" s="20">
        <f t="shared" ca="1" si="1"/>
        <v>4.970379643493391E-2</v>
      </c>
      <c r="T16" s="8"/>
      <c r="U16" s="8"/>
      <c r="V16" s="8"/>
    </row>
    <row r="17" spans="1:22" s="4" customFormat="1" ht="14.25" customHeight="1" x14ac:dyDescent="0.2">
      <c r="A17" s="32">
        <v>14</v>
      </c>
      <c r="B17" s="45">
        <f t="shared" ca="1" si="2"/>
        <v>2007</v>
      </c>
      <c r="C17" s="18">
        <f t="shared" ca="1" si="3"/>
        <v>5.7000000000000002E-2</v>
      </c>
      <c r="D17" s="19">
        <f t="shared" ca="1" si="4"/>
        <v>3.8399999999999997E-2</v>
      </c>
      <c r="F17" s="14">
        <v>0.6</v>
      </c>
      <c r="G17" s="12">
        <v>0.4</v>
      </c>
      <c r="H17" s="12"/>
      <c r="I17" s="13">
        <f t="shared" ca="1" si="0"/>
        <v>9.4933333333333356E-2</v>
      </c>
      <c r="J17" s="20">
        <f t="shared" ca="1" si="1"/>
        <v>4.3940546990692636E-2</v>
      </c>
      <c r="T17" s="8"/>
      <c r="U17" s="8"/>
      <c r="V17" s="8"/>
    </row>
    <row r="18" spans="1:22" s="4" customFormat="1" ht="14.25" customHeight="1" x14ac:dyDescent="0.2">
      <c r="A18" s="32">
        <v>13</v>
      </c>
      <c r="B18" s="45">
        <f t="shared" ca="1" si="2"/>
        <v>2008</v>
      </c>
      <c r="C18" s="18">
        <f t="shared" ca="1" si="3"/>
        <v>0.1134</v>
      </c>
      <c r="D18" s="19">
        <f t="shared" ca="1" si="4"/>
        <v>2.1899999999999999E-2</v>
      </c>
      <c r="F18" s="14">
        <v>0.5</v>
      </c>
      <c r="G18" s="12">
        <v>0.5</v>
      </c>
      <c r="H18" s="12"/>
      <c r="I18" s="13">
        <f t="shared" ca="1" si="0"/>
        <v>8.7097619047619063E-2</v>
      </c>
      <c r="J18" s="20">
        <f t="shared" ca="1" si="1"/>
        <v>3.9194252118046197E-2</v>
      </c>
      <c r="T18" s="8"/>
      <c r="U18" s="8"/>
      <c r="V18" s="8"/>
    </row>
    <row r="19" spans="1:22" s="4" customFormat="1" ht="14.25" customHeight="1" x14ac:dyDescent="0.2">
      <c r="A19" s="32">
        <v>12</v>
      </c>
      <c r="B19" s="45">
        <f t="shared" ca="1" si="2"/>
        <v>2009</v>
      </c>
      <c r="C19" s="18">
        <f t="shared" ca="1" si="3"/>
        <v>7.6799999999999993E-2</v>
      </c>
      <c r="D19" s="19">
        <f t="shared" ca="1" si="4"/>
        <v>-9.5999999999999992E-3</v>
      </c>
      <c r="F19" s="14">
        <v>0.4</v>
      </c>
      <c r="G19" s="12">
        <v>0.6</v>
      </c>
      <c r="H19" s="12"/>
      <c r="I19" s="13">
        <f t="shared" ca="1" si="0"/>
        <v>7.9261904761904783E-2</v>
      </c>
      <c r="J19" s="20">
        <f t="shared" ca="1" si="1"/>
        <v>3.5870887468815886E-2</v>
      </c>
      <c r="T19" s="8"/>
      <c r="U19" s="8"/>
      <c r="V19" s="8"/>
    </row>
    <row r="20" spans="1:22" s="4" customFormat="1" ht="14.25" customHeight="1" x14ac:dyDescent="0.2">
      <c r="A20" s="32">
        <v>11</v>
      </c>
      <c r="B20" s="45">
        <f t="shared" ca="1" si="2"/>
        <v>2010</v>
      </c>
      <c r="C20" s="18">
        <f t="shared" ca="1" si="3"/>
        <v>0.115</v>
      </c>
      <c r="D20" s="19">
        <f t="shared" ca="1" si="4"/>
        <v>0.1072</v>
      </c>
      <c r="F20" s="14">
        <v>0.3</v>
      </c>
      <c r="G20" s="12">
        <v>0.7</v>
      </c>
      <c r="H20" s="12"/>
      <c r="I20" s="13">
        <f t="shared" ca="1" si="0"/>
        <v>7.1426190476190476E-2</v>
      </c>
      <c r="J20" s="20">
        <f t="shared" ca="1" si="1"/>
        <v>3.4385537308056102E-2</v>
      </c>
      <c r="T20" s="8"/>
      <c r="U20" s="8"/>
      <c r="V20" s="8"/>
    </row>
    <row r="21" spans="1:22" s="4" customFormat="1" ht="14.25" customHeight="1" x14ac:dyDescent="0.2">
      <c r="A21" s="32">
        <v>10</v>
      </c>
      <c r="B21" s="45">
        <f t="shared" ca="1" si="2"/>
        <v>2011</v>
      </c>
      <c r="C21" s="18">
        <f t="shared" ca="1" si="3"/>
        <v>8.1500000000000003E-2</v>
      </c>
      <c r="D21" s="19">
        <f t="shared" ca="1" si="4"/>
        <v>7.3099999999999998E-2</v>
      </c>
      <c r="F21" s="14">
        <v>0.2</v>
      </c>
      <c r="G21" s="12">
        <v>0.8</v>
      </c>
      <c r="H21" s="12"/>
      <c r="I21" s="13">
        <f t="shared" ca="1" si="0"/>
        <v>6.3590476190476197E-2</v>
      </c>
      <c r="J21" s="20">
        <f t="shared" ca="1" si="1"/>
        <v>3.4973178631385028E-2</v>
      </c>
      <c r="T21" s="8"/>
      <c r="U21" s="8"/>
      <c r="V21" s="8"/>
    </row>
    <row r="22" spans="1:22" s="4" customFormat="1" ht="14.25" customHeight="1" thickBot="1" x14ac:dyDescent="0.25">
      <c r="A22" s="32">
        <v>9</v>
      </c>
      <c r="B22" s="45">
        <f t="shared" ca="1" si="2"/>
        <v>2012</v>
      </c>
      <c r="C22" s="18">
        <f t="shared" ca="1" si="3"/>
        <v>0.2346</v>
      </c>
      <c r="D22" s="19">
        <f t="shared" ca="1" si="4"/>
        <v>9.9000000000000008E-3</v>
      </c>
      <c r="F22" s="14">
        <v>0.1</v>
      </c>
      <c r="G22" s="12">
        <v>0.9</v>
      </c>
      <c r="H22" s="12"/>
      <c r="I22" s="13">
        <f t="shared" ca="1" si="0"/>
        <v>5.5754761904761911E-2</v>
      </c>
      <c r="J22" s="20">
        <f ca="1">SQRT(((F22*$C$34)^2)+((G22*$D$34)^2)+(2*F22*$C$34*G22*$D$34*$C$35))</f>
        <v>3.7536578302471792E-2</v>
      </c>
      <c r="T22" s="8"/>
      <c r="U22" s="8"/>
      <c r="V22" s="8"/>
    </row>
    <row r="23" spans="1:22" s="4" customFormat="1" ht="14.25" customHeight="1" thickBot="1" x14ac:dyDescent="0.25">
      <c r="A23" s="32">
        <v>8</v>
      </c>
      <c r="B23" s="45">
        <f t="shared" ca="1" si="2"/>
        <v>2013</v>
      </c>
      <c r="C23" s="18">
        <f t="shared" ca="1" si="3"/>
        <v>0.1948</v>
      </c>
      <c r="D23" s="19">
        <f t="shared" ca="1" si="4"/>
        <v>0.1138</v>
      </c>
      <c r="F23" s="27">
        <v>0</v>
      </c>
      <c r="G23" s="28">
        <v>1</v>
      </c>
      <c r="H23" s="28"/>
      <c r="I23" s="31">
        <f t="shared" ca="1" si="0"/>
        <v>4.7919047619047618E-2</v>
      </c>
      <c r="J23" s="29">
        <f t="shared" ca="1" si="1"/>
        <v>4.171306314799008E-2</v>
      </c>
      <c r="T23" s="8"/>
      <c r="U23" s="8"/>
      <c r="V23" s="8"/>
    </row>
    <row r="24" spans="1:22" s="4" customFormat="1" ht="14.25" customHeight="1" x14ac:dyDescent="0.2">
      <c r="A24" s="32">
        <v>7</v>
      </c>
      <c r="B24" s="45">
        <f t="shared" ca="1" si="2"/>
        <v>2014</v>
      </c>
      <c r="C24" s="18">
        <f t="shared" ca="1" si="3"/>
        <v>8.5800000000000001E-2</v>
      </c>
      <c r="D24" s="19">
        <f t="shared" ca="1" si="4"/>
        <v>-1.49E-2</v>
      </c>
      <c r="F24" s="14">
        <v>-0.1</v>
      </c>
      <c r="G24" s="12">
        <v>1.1000000000000001</v>
      </c>
      <c r="H24" s="12"/>
      <c r="I24" s="13">
        <f t="shared" ca="1" si="0"/>
        <v>4.0083333333333332E-2</v>
      </c>
      <c r="J24" s="20">
        <f t="shared" ca="1" si="1"/>
        <v>4.7075237685800408E-2</v>
      </c>
      <c r="T24" s="8"/>
      <c r="U24" s="8"/>
      <c r="V24" s="8"/>
    </row>
    <row r="25" spans="1:22" s="4" customFormat="1" ht="14.25" customHeight="1" thickBot="1" x14ac:dyDescent="0.25">
      <c r="A25" s="32">
        <v>6</v>
      </c>
      <c r="B25" s="45">
        <f t="shared" ca="1" si="2"/>
        <v>2015</v>
      </c>
      <c r="C25" s="18">
        <f t="shared" ca="1" si="3"/>
        <v>9.8599999999999993E-2</v>
      </c>
      <c r="D25" s="19">
        <f t="shared" ca="1" si="4"/>
        <v>0.1028</v>
      </c>
      <c r="F25" s="15">
        <v>-0.2</v>
      </c>
      <c r="G25" s="16">
        <v>1.2</v>
      </c>
      <c r="H25" s="16"/>
      <c r="I25" s="17">
        <f t="shared" ca="1" si="0"/>
        <v>3.2247619047619039E-2</v>
      </c>
      <c r="J25" s="21">
        <f t="shared" ca="1" si="1"/>
        <v>5.3266216391037E-2</v>
      </c>
      <c r="T25" s="8"/>
      <c r="U25" s="8"/>
      <c r="V25" s="8"/>
    </row>
    <row r="26" spans="1:22" s="4" customFormat="1" ht="14.25" customHeight="1" x14ac:dyDescent="0.2">
      <c r="A26" s="32">
        <v>5</v>
      </c>
      <c r="B26" s="45">
        <f t="shared" ca="1" si="2"/>
        <v>2016</v>
      </c>
      <c r="C26" s="18">
        <f t="shared" ca="1" si="3"/>
        <v>0.17680000000000001</v>
      </c>
      <c r="D26" s="19">
        <f t="shared" ca="1" si="4"/>
        <v>7.1199999999999999E-2</v>
      </c>
      <c r="T26" s="8"/>
      <c r="U26" s="8"/>
      <c r="V26" s="8"/>
    </row>
    <row r="27" spans="1:22" s="4" customFormat="1" ht="14.25" customHeight="1" x14ac:dyDescent="0.2">
      <c r="A27" s="32">
        <v>4</v>
      </c>
      <c r="B27" s="45">
        <f t="shared" ca="1" si="2"/>
        <v>2017</v>
      </c>
      <c r="C27" s="18">
        <f t="shared" ca="1" si="3"/>
        <v>5.16E-2</v>
      </c>
      <c r="D27" s="19">
        <f t="shared" ca="1" si="4"/>
        <v>3.1600000000000003E-2</v>
      </c>
      <c r="I27" s="22">
        <f ca="1">INDEX(I11:I25,MATCH(J27,J11:J25,0))</f>
        <v>7.1426190476190476E-2</v>
      </c>
      <c r="J27" s="23">
        <f ca="1">MIN(J11:J25)</f>
        <v>3.4385537308056102E-2</v>
      </c>
    </row>
    <row r="28" spans="1:22" s="4" customFormat="1" ht="14.25" customHeight="1" x14ac:dyDescent="0.2">
      <c r="A28" s="32">
        <v>3</v>
      </c>
      <c r="B28" s="45">
        <f t="shared" ca="1" si="2"/>
        <v>2018</v>
      </c>
      <c r="C28" s="18">
        <f t="shared" ca="1" si="3"/>
        <v>0.20580000000000001</v>
      </c>
      <c r="D28" s="19">
        <f t="shared" ca="1" si="4"/>
        <v>-1.9099999999999999E-2</v>
      </c>
    </row>
    <row r="29" spans="1:22" s="4" customFormat="1" ht="14.25" customHeight="1" x14ac:dyDescent="0.2">
      <c r="A29" s="32">
        <v>2</v>
      </c>
      <c r="B29" s="45">
        <f t="shared" ca="1" si="2"/>
        <v>2019</v>
      </c>
      <c r="C29" s="18">
        <f t="shared" ca="1" si="3"/>
        <v>0.1971</v>
      </c>
      <c r="D29" s="19">
        <f t="shared" ca="1" si="4"/>
        <v>3.5400000000000001E-2</v>
      </c>
    </row>
    <row r="30" spans="1:22" s="4" customFormat="1" ht="14.25" customHeight="1" x14ac:dyDescent="0.2">
      <c r="A30" s="32">
        <v>1</v>
      </c>
      <c r="B30" s="45">
        <f t="shared" ca="1" si="2"/>
        <v>2020</v>
      </c>
      <c r="C30" s="18">
        <f t="shared" ca="1" si="3"/>
        <v>0.2445</v>
      </c>
      <c r="D30" s="19">
        <f t="shared" ca="1" si="4"/>
        <v>6.6100000000000006E-2</v>
      </c>
    </row>
    <row r="31" spans="1:22" s="4" customFormat="1" ht="14.25" customHeight="1" thickBot="1" x14ac:dyDescent="0.25">
      <c r="A31" s="32">
        <v>0</v>
      </c>
      <c r="B31" s="46">
        <f t="shared" ca="1" si="2"/>
        <v>2021</v>
      </c>
      <c r="C31" s="33">
        <f t="shared" ca="1" si="3"/>
        <v>0.21679999999999999</v>
      </c>
      <c r="D31" s="34">
        <f t="shared" ca="1" si="4"/>
        <v>4.3099999999999999E-2</v>
      </c>
    </row>
    <row r="32" spans="1:22" s="4" customFormat="1" ht="14.25" customHeight="1" thickBot="1" x14ac:dyDescent="0.25">
      <c r="B32" s="60" t="s">
        <v>6</v>
      </c>
      <c r="C32" s="61"/>
      <c r="D32" s="62"/>
    </row>
    <row r="33" spans="1:18" s="4" customFormat="1" ht="14.25" customHeight="1" x14ac:dyDescent="0.2">
      <c r="B33" s="45" t="s">
        <v>5</v>
      </c>
      <c r="C33" s="42">
        <f ca="1">AVERAGE(C11:C31)</f>
        <v>0.12627619047619051</v>
      </c>
      <c r="D33" s="43">
        <f ca="1">AVERAGE(D11:D31)</f>
        <v>4.7919047619047618E-2</v>
      </c>
    </row>
    <row r="34" spans="1:18" s="4" customFormat="1" ht="14.25" customHeight="1" x14ac:dyDescent="0.25">
      <c r="B34" s="47" t="s">
        <v>3</v>
      </c>
      <c r="C34" s="18">
        <f ca="1">_xlfn.STDEV.P(C11:C31)</f>
        <v>7.0428936861153063E-2</v>
      </c>
      <c r="D34" s="19">
        <f ca="1">_xlfn.STDEV.P(D11:D31)</f>
        <v>4.171306314799008E-2</v>
      </c>
    </row>
    <row r="35" spans="1:18" s="4" customFormat="1" ht="15.75" thickBot="1" x14ac:dyDescent="0.3">
      <c r="B35" s="48" t="s">
        <v>4</v>
      </c>
      <c r="C35" s="63">
        <f ca="1">CORREL(C11:C31,D11:D31)</f>
        <v>-9.4536034307558983E-2</v>
      </c>
      <c r="D35" s="64"/>
    </row>
    <row r="36" spans="1:18" s="4" customFormat="1" ht="15" customHeight="1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s="4" customFormat="1" x14ac:dyDescent="0.2">
      <c r="A37" s="11"/>
      <c r="B37" s="4" t="s">
        <v>0</v>
      </c>
      <c r="Q37" s="55" t="s">
        <v>1</v>
      </c>
      <c r="R37" s="55"/>
    </row>
    <row r="38" spans="1:18" s="4" customFormat="1" x14ac:dyDescent="0.2"/>
  </sheetData>
  <mergeCells count="10">
    <mergeCell ref="B1:M2"/>
    <mergeCell ref="N1:Q2"/>
    <mergeCell ref="B5:R5"/>
    <mergeCell ref="Q37:R37"/>
    <mergeCell ref="B36:R36"/>
    <mergeCell ref="B6:R7"/>
    <mergeCell ref="B9:D9"/>
    <mergeCell ref="F9:J9"/>
    <mergeCell ref="B32:D32"/>
    <mergeCell ref="C35:D35"/>
  </mergeCells>
  <conditionalFormatting sqref="J11:J25">
    <cfRule type="top10" dxfId="7" priority="10" bottom="1" rank="1"/>
  </conditionalFormatting>
  <conditionalFormatting sqref="F22:I22">
    <cfRule type="expression" dxfId="6" priority="7">
      <formula>$J$22=MIN($J$11:$J$25)</formula>
    </cfRule>
  </conditionalFormatting>
  <conditionalFormatting sqref="F21:I21">
    <cfRule type="expression" dxfId="5" priority="6">
      <formula>$J$21=MIN($J$11:$J$25)</formula>
    </cfRule>
  </conditionalFormatting>
  <conditionalFormatting sqref="F20:I20">
    <cfRule type="expression" dxfId="4" priority="5">
      <formula>$J$20=MIN($J$11:$J$25)</formula>
    </cfRule>
  </conditionalFormatting>
  <conditionalFormatting sqref="F24:I24">
    <cfRule type="expression" dxfId="3" priority="4">
      <formula>$J$24=MIN($J$11:$K$25)</formula>
    </cfRule>
  </conditionalFormatting>
  <conditionalFormatting sqref="F23:I23">
    <cfRule type="expression" dxfId="2" priority="3">
      <formula>$J$23=MIN($J$11:$J$25)</formula>
    </cfRule>
  </conditionalFormatting>
  <conditionalFormatting sqref="I19">
    <cfRule type="expression" dxfId="1" priority="2">
      <formula>$J$19=MIN($J$11:$J$25)</formula>
    </cfRule>
  </conditionalFormatting>
  <conditionalFormatting sqref="F19:H19">
    <cfRule type="expression" dxfId="0" priority="1">
      <formula>$J$19=MIN($J$11:$J$25)</formula>
    </cfRule>
  </conditionalFormatting>
  <hyperlinks>
    <hyperlink ref="B37" location="Home4" display="▲Top" xr:uid="{6C9EA54D-6539-4DC9-88F4-22D5722F00F4}"/>
  </hyperlinks>
  <pageMargins left="0.7" right="0.7" top="0.75" bottom="0.75" header="0.3" footer="0.3"/>
  <pageSetup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Investment Opportunity Set</vt:lpstr>
      <vt:lpstr>Home4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Farizo, Joseph</cp:lastModifiedBy>
  <dcterms:created xsi:type="dcterms:W3CDTF">2020-08-08T14:49:32Z</dcterms:created>
  <dcterms:modified xsi:type="dcterms:W3CDTF">2021-08-10T18:15:10Z</dcterms:modified>
</cp:coreProperties>
</file>