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fari\Dropbox\University of Richmond\FIN 366 Investments\Spring 2024\5. Options and Derivatives\"/>
    </mc:Choice>
  </mc:AlternateContent>
  <xr:revisionPtr revIDLastSave="0" documentId="8_{A68A433D-808D-4C2F-9C0C-506EC9B5A8F4}" xr6:coauthVersionLast="47" xr6:coauthVersionMax="47" xr10:uidLastSave="{00000000-0000-0000-0000-000000000000}"/>
  <bookViews>
    <workbookView xWindow="-25320" yWindow="-9300" windowWidth="25440" windowHeight="15990" tabRatio="839" xr2:uid="{64674BCB-6427-470A-A24A-8A85765D4022}"/>
  </bookViews>
  <sheets>
    <sheet name="Calls" sheetId="38" r:id="rId1"/>
    <sheet name="Puts" sheetId="40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8" i="40" l="1"/>
  <c r="B37" i="40"/>
  <c r="B36" i="40"/>
  <c r="B35" i="40"/>
  <c r="B34" i="40"/>
  <c r="B33" i="40"/>
  <c r="B32" i="40"/>
  <c r="B31" i="40"/>
  <c r="B30" i="40"/>
  <c r="B29" i="40"/>
  <c r="B19" i="40"/>
  <c r="B18" i="40"/>
  <c r="F8" i="40"/>
  <c r="C38" i="40" l="1"/>
  <c r="C30" i="40"/>
  <c r="C33" i="40"/>
  <c r="C36" i="40"/>
  <c r="B20" i="40"/>
  <c r="B41" i="40" s="1"/>
  <c r="C41" i="40" s="1"/>
  <c r="C37" i="40"/>
  <c r="C28" i="40"/>
  <c r="C31" i="40"/>
  <c r="C34" i="40"/>
  <c r="C29" i="40"/>
  <c r="C32" i="40"/>
  <c r="C35" i="40"/>
  <c r="B29" i="38" l="1"/>
  <c r="F8" i="38"/>
  <c r="B19" i="38" l="1"/>
  <c r="B18" i="38"/>
  <c r="B20" i="38" l="1"/>
  <c r="B41" i="38" s="1"/>
  <c r="C41" i="38" s="1"/>
  <c r="C28" i="38"/>
  <c r="B34" i="38"/>
  <c r="C34" i="38" s="1"/>
  <c r="B35" i="38"/>
  <c r="C35" i="38" s="1"/>
  <c r="B36" i="38"/>
  <c r="C36" i="38" s="1"/>
  <c r="B33" i="38"/>
  <c r="C33" i="38" s="1"/>
  <c r="B31" i="38"/>
  <c r="C31" i="38" s="1"/>
  <c r="B32" i="38"/>
  <c r="C32" i="38" s="1"/>
  <c r="B30" i="38"/>
  <c r="C30" i="38" s="1"/>
  <c r="C29" i="38"/>
  <c r="B37" i="38"/>
  <c r="C37" i="38" s="1"/>
  <c r="B38" i="38"/>
  <c r="C38" i="38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Table 2" description="Connection to the 'Table 2' query in the workbook." type="5" refreshedVersion="6" background="1" saveData="1">
    <dbPr connection="Provider=Microsoft.Mashup.OleDb.1;Data Source=$Workbook$;Location=&quot;Table 2&quot;;Extended Properties=&quot;&quot;" command="SELECT * FROM [Table 2]"/>
  </connection>
  <connection id="2" xr16:uid="{00000000-0015-0000-FFFF-FFFF01000000}" keepAlive="1" name="Query - Table 2 (2)" description="Connection to the 'Table 2 (2)' query in the workbook." type="5" refreshedVersion="6" background="1" saveData="1">
    <dbPr connection="Provider=Microsoft.Mashup.OleDb.1;Data Source=$Workbook$;Location=&quot;Table 2 (2)&quot;;Extended Properties=&quot;&quot;" command="SELECT * FROM [Table 2 (2)]"/>
  </connection>
  <connection id="3" xr16:uid="{00000000-0015-0000-FFFF-FFFF02000000}" keepAlive="1" name="Query - Table 2 (3)" description="Connection to the 'Table 2 (3)' query in the workbook." type="5" refreshedVersion="6" background="1" saveData="1">
    <dbPr connection="Provider=Microsoft.Mashup.OleDb.1;Data Source=$Workbook$;Location=&quot;Table 2 (3)&quot;;Extended Properties=&quot;&quot;" command="SELECT * FROM [Table 2 (3)]"/>
  </connection>
  <connection id="4" xr16:uid="{00000000-0015-0000-FFFF-FFFF03000000}" keepAlive="1" name="Query - Table 2 (4)" description="Connection to the 'Table 2 (4)' query in the workbook." type="5" refreshedVersion="6" background="1" saveData="1">
    <dbPr connection="Provider=Microsoft.Mashup.OleDb.1;Data Source=$Workbook$;Location=&quot;Table 2 (4)&quot;;Extended Properties=&quot;&quot;" command="SELECT * FROM [Table 2 (4)]"/>
  </connection>
</connections>
</file>

<file path=xl/sharedStrings.xml><?xml version="1.0" encoding="utf-8"?>
<sst xmlns="http://schemas.openxmlformats.org/spreadsheetml/2006/main" count="62" uniqueCount="39">
  <si>
    <t>▲Top</t>
  </si>
  <si>
    <t>Change</t>
  </si>
  <si>
    <t>Volume</t>
  </si>
  <si>
    <t>Call Option Payoffs</t>
  </si>
  <si>
    <t>Bid</t>
  </si>
  <si>
    <t>Ask</t>
  </si>
  <si>
    <t>Strike</t>
  </si>
  <si>
    <t>Contract Name</t>
  </si>
  <si>
    <t>Last Trade Date</t>
  </si>
  <si>
    <t>Last Price</t>
  </si>
  <si>
    <t>% Change</t>
  </si>
  <si>
    <t>Open Interest</t>
  </si>
  <si>
    <t>Implied Volatility</t>
  </si>
  <si>
    <t>Ticker</t>
  </si>
  <si>
    <t>Link</t>
  </si>
  <si>
    <t>Current Price</t>
  </si>
  <si>
    <t>Profit</t>
  </si>
  <si>
    <t>Breakeven Price</t>
  </si>
  <si>
    <t>Profit per Share</t>
  </si>
  <si>
    <t>Put Option Payoffs</t>
  </si>
  <si>
    <t>For this call option:</t>
  </si>
  <si>
    <t>For this put option:</t>
  </si>
  <si>
    <t>© Joseph Farizo</t>
  </si>
  <si>
    <t>Insert a ticker in the white cell below and follow the link generated to provide the current stock price.</t>
  </si>
  <si>
    <r>
      <t xml:space="preserve">From the link above, select an </t>
    </r>
    <r>
      <rPr>
        <b/>
        <sz val="11"/>
        <rFont val="Arial"/>
        <family val="2"/>
      </rPr>
      <t>Expiration Date</t>
    </r>
    <r>
      <rPr>
        <sz val="11"/>
        <rFont val="Arial"/>
        <family val="2"/>
      </rPr>
      <t xml:space="preserve"> from the drop down list and copy over any row of data from the </t>
    </r>
    <r>
      <rPr>
        <b/>
        <sz val="11"/>
        <rFont val="Arial"/>
        <family val="2"/>
      </rPr>
      <t>CALLS</t>
    </r>
    <r>
      <rPr>
        <sz val="11"/>
        <rFont val="Arial"/>
        <family val="2"/>
      </rPr>
      <t xml:space="preserve"> table (be sure to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match destination formatting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when pasting data). Note that call and put options are for 100 shares of the underlying asset.</t>
    </r>
  </si>
  <si>
    <r>
      <t>Premium</t>
    </r>
    <r>
      <rPr>
        <sz val="11"/>
        <rFont val="Arial"/>
        <family val="2"/>
      </rPr>
      <t xml:space="preserve"> = the price to purchase this option, in this case the dealer's Ask price</t>
    </r>
  </si>
  <si>
    <r>
      <t xml:space="preserve">Strike </t>
    </r>
    <r>
      <rPr>
        <sz val="11"/>
        <rFont val="Arial"/>
        <family val="2"/>
      </rPr>
      <t xml:space="preserve">or </t>
    </r>
    <r>
      <rPr>
        <b/>
        <sz val="11"/>
        <rFont val="Arial"/>
        <family val="2"/>
      </rPr>
      <t>Exercise Price (X)</t>
    </r>
    <r>
      <rPr>
        <sz val="11"/>
        <rFont val="Arial"/>
        <family val="2"/>
      </rPr>
      <t xml:space="preserve"> = the price at which this option entitles you to purchase a share of stock</t>
    </r>
  </si>
  <si>
    <r>
      <t xml:space="preserve">Breakeven </t>
    </r>
    <r>
      <rPr>
        <sz val="11"/>
        <rFont val="Arial"/>
        <family val="2"/>
      </rPr>
      <t xml:space="preserve"> = the price to which the stock price would need to rise, before exercise, for you to break even</t>
    </r>
  </si>
  <si>
    <r>
      <t xml:space="preserve">From the link above, select an </t>
    </r>
    <r>
      <rPr>
        <b/>
        <sz val="11"/>
        <rFont val="Arial"/>
        <family val="2"/>
      </rPr>
      <t>Expiration Date</t>
    </r>
    <r>
      <rPr>
        <sz val="11"/>
        <rFont val="Arial"/>
        <family val="2"/>
      </rPr>
      <t xml:space="preserve"> from the drop down list and copy over any row of data from the </t>
    </r>
    <r>
      <rPr>
        <b/>
        <sz val="11"/>
        <rFont val="Arial"/>
        <family val="2"/>
      </rPr>
      <t>PUTS</t>
    </r>
    <r>
      <rPr>
        <sz val="11"/>
        <rFont val="Arial"/>
        <family val="2"/>
      </rPr>
      <t xml:space="preserve"> table (be sure to "match destination formatting"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when pasting data). Note that call and put options are for 100 shares of the underlying asset.</t>
    </r>
  </si>
  <si>
    <r>
      <t xml:space="preserve">Strike </t>
    </r>
    <r>
      <rPr>
        <sz val="11"/>
        <rFont val="Arial"/>
        <family val="2"/>
      </rPr>
      <t xml:space="preserve">or </t>
    </r>
    <r>
      <rPr>
        <b/>
        <sz val="11"/>
        <rFont val="Arial"/>
        <family val="2"/>
      </rPr>
      <t>Exercise Price (X)</t>
    </r>
    <r>
      <rPr>
        <sz val="11"/>
        <rFont val="Arial"/>
        <family val="2"/>
      </rPr>
      <t xml:space="preserve"> = the price at which this option entitles you to sell a share of stock</t>
    </r>
  </si>
  <si>
    <r>
      <t xml:space="preserve">Breakeven </t>
    </r>
    <r>
      <rPr>
        <sz val="11"/>
        <rFont val="Arial"/>
        <family val="2"/>
      </rPr>
      <t xml:space="preserve"> = the price to which the stock price would need to fall, before exercise, for you to break even</t>
    </r>
  </si>
  <si>
    <t>Payoffs to Puts</t>
  </si>
  <si>
    <t>Payoffs to Calls</t>
  </si>
  <si>
    <t>◄ Prev</t>
  </si>
  <si>
    <t>Next ►</t>
  </si>
  <si>
    <t>Stock Price @ Expir.</t>
  </si>
  <si>
    <t>COST</t>
  </si>
  <si>
    <t>COST240209C00715000</t>
  </si>
  <si>
    <t>COST240209P00720000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</si>
</sst>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20"/>
      <color theme="0"/>
      <name val="Times New Roman"/>
      <family val="1"/>
    </font>
    <font>
      <sz val="11"/>
      <name val="Tahoma"/>
      <family val="2"/>
    </font>
    <font>
      <sz val="11"/>
      <color theme="1"/>
      <name val="Calibri"/>
      <family val="2"/>
      <scheme val="minor"/>
    </font>
    <font>
      <b/>
      <sz val="11"/>
      <name val="Tahoma"/>
      <family val="2"/>
    </font>
    <font>
      <u/>
      <sz val="11"/>
      <color theme="4"/>
      <name val="Tahoma"/>
      <family val="2"/>
    </font>
    <font>
      <sz val="11"/>
      <color theme="0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u/>
      <sz val="11"/>
      <color theme="4"/>
      <name val="Arial"/>
      <family val="2"/>
    </font>
    <font>
      <i/>
      <sz val="11"/>
      <name val="Arial"/>
      <family val="2"/>
    </font>
    <font>
      <sz val="11"/>
      <color theme="0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EFE0D9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000066"/>
        <bgColor indexed="64"/>
      </patternFill>
    </fill>
    <fill>
      <gradientFill degree="45">
        <stop position="0">
          <color rgb="FF990000"/>
        </stop>
        <stop position="1">
          <color rgb="FF000066"/>
        </stop>
      </gradient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>
      <alignment horizontal="center"/>
    </xf>
    <xf numFmtId="0" fontId="2" fillId="2" borderId="0">
      <alignment horizontal="left"/>
    </xf>
    <xf numFmtId="0" fontId="5" fillId="0" borderId="0" applyFill="0" applyBorder="0" applyAlignment="0" applyProtection="0"/>
    <xf numFmtId="0" fontId="5" fillId="0" borderId="0" applyFill="0" applyBorder="0" applyAlignment="0" applyProtection="0"/>
    <xf numFmtId="0" fontId="4" fillId="7" borderId="2">
      <alignment horizontal="left"/>
    </xf>
  </cellStyleXfs>
  <cellXfs count="59">
    <xf numFmtId="0" fontId="0" fillId="0" borderId="0" xfId="0"/>
    <xf numFmtId="0" fontId="2" fillId="3" borderId="0" xfId="0" applyFont="1" applyFill="1"/>
    <xf numFmtId="0" fontId="2" fillId="4" borderId="0" xfId="0" applyFont="1" applyFill="1"/>
    <xf numFmtId="0" fontId="6" fillId="4" borderId="0" xfId="2" applyFont="1" applyFill="1" applyAlignment="1">
      <alignment horizontal="center"/>
    </xf>
    <xf numFmtId="0" fontId="2" fillId="5" borderId="0" xfId="0" applyFont="1" applyFill="1"/>
    <xf numFmtId="0" fontId="2" fillId="2" borderId="0" xfId="0" applyFont="1" applyFill="1"/>
    <xf numFmtId="0" fontId="6" fillId="4" borderId="0" xfId="4" applyAlignment="1">
      <alignment horizontal="right"/>
    </xf>
    <xf numFmtId="0" fontId="7" fillId="2" borderId="0" xfId="0" applyFont="1" applyFill="1"/>
    <xf numFmtId="0" fontId="8" fillId="2" borderId="16" xfId="0" applyFont="1" applyFill="1" applyBorder="1"/>
    <xf numFmtId="0" fontId="7" fillId="2" borderId="15" xfId="0" applyFont="1" applyFill="1" applyBorder="1"/>
    <xf numFmtId="0" fontId="8" fillId="2" borderId="24" xfId="0" applyFont="1" applyFill="1" applyBorder="1" applyAlignment="1">
      <alignment horizontal="center"/>
    </xf>
    <xf numFmtId="164" fontId="8" fillId="6" borderId="13" xfId="0" applyNumberFormat="1" applyFont="1" applyFill="1" applyBorder="1" applyAlignment="1">
      <alignment horizontal="center"/>
    </xf>
    <xf numFmtId="0" fontId="8" fillId="2" borderId="4" xfId="0" applyFont="1" applyFill="1" applyBorder="1"/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7" fillId="6" borderId="19" xfId="0" applyFont="1" applyFill="1" applyBorder="1" applyAlignment="1">
      <alignment horizontal="left"/>
    </xf>
    <xf numFmtId="44" fontId="7" fillId="6" borderId="17" xfId="1" applyFont="1" applyFill="1" applyBorder="1" applyAlignment="1">
      <alignment horizontal="center"/>
    </xf>
    <xf numFmtId="164" fontId="7" fillId="6" borderId="17" xfId="1" applyNumberFormat="1" applyFont="1" applyFill="1" applyBorder="1" applyAlignment="1">
      <alignment horizontal="center"/>
    </xf>
    <xf numFmtId="10" fontId="7" fillId="6" borderId="17" xfId="0" applyNumberFormat="1" applyFont="1" applyFill="1" applyBorder="1" applyAlignment="1">
      <alignment horizontal="center"/>
    </xf>
    <xf numFmtId="3" fontId="7" fillId="6" borderId="17" xfId="0" applyNumberFormat="1" applyFont="1" applyFill="1" applyBorder="1" applyAlignment="1">
      <alignment horizontal="center"/>
    </xf>
    <xf numFmtId="10" fontId="7" fillId="6" borderId="20" xfId="0" applyNumberFormat="1" applyFont="1" applyFill="1" applyBorder="1" applyAlignment="1">
      <alignment horizontal="center"/>
    </xf>
    <xf numFmtId="10" fontId="7" fillId="2" borderId="0" xfId="0" applyNumberFormat="1" applyFont="1" applyFill="1"/>
    <xf numFmtId="164" fontId="7" fillId="2" borderId="0" xfId="0" applyNumberFormat="1" applyFont="1" applyFill="1" applyAlignment="1">
      <alignment horizontal="center"/>
    </xf>
    <xf numFmtId="164" fontId="7" fillId="2" borderId="0" xfId="0" applyNumberFormat="1" applyFont="1" applyFill="1"/>
    <xf numFmtId="0" fontId="10" fillId="2" borderId="0" xfId="0" applyFont="1" applyFill="1"/>
    <xf numFmtId="0" fontId="8" fillId="2" borderId="4" xfId="0" applyFont="1" applyFill="1" applyBorder="1" applyAlignment="1">
      <alignment horizontal="center"/>
    </xf>
    <xf numFmtId="164" fontId="7" fillId="2" borderId="10" xfId="0" applyNumberFormat="1" applyFont="1" applyFill="1" applyBorder="1" applyAlignment="1">
      <alignment horizontal="center"/>
    </xf>
    <xf numFmtId="164" fontId="7" fillId="2" borderId="9" xfId="0" applyNumberFormat="1" applyFont="1" applyFill="1" applyBorder="1" applyAlignment="1">
      <alignment horizontal="center"/>
    </xf>
    <xf numFmtId="164" fontId="7" fillId="2" borderId="7" xfId="0" applyNumberFormat="1" applyFont="1" applyFill="1" applyBorder="1" applyAlignment="1">
      <alignment horizontal="center"/>
    </xf>
    <xf numFmtId="164" fontId="7" fillId="2" borderId="8" xfId="0" applyNumberFormat="1" applyFont="1" applyFill="1" applyBorder="1" applyAlignment="1">
      <alignment horizontal="center"/>
    </xf>
    <xf numFmtId="0" fontId="7" fillId="2" borderId="1" xfId="0" applyFont="1" applyFill="1" applyBorder="1"/>
    <xf numFmtId="0" fontId="7" fillId="6" borderId="21" xfId="0" applyFont="1" applyFill="1" applyBorder="1" applyAlignment="1">
      <alignment horizontal="left"/>
    </xf>
    <xf numFmtId="44" fontId="7" fillId="6" borderId="22" xfId="1" applyFont="1" applyFill="1" applyBorder="1" applyAlignment="1">
      <alignment horizontal="center"/>
    </xf>
    <xf numFmtId="164" fontId="7" fillId="6" borderId="22" xfId="1" applyNumberFormat="1" applyFont="1" applyFill="1" applyBorder="1" applyAlignment="1">
      <alignment horizontal="center"/>
    </xf>
    <xf numFmtId="10" fontId="7" fillId="6" borderId="22" xfId="0" applyNumberFormat="1" applyFont="1" applyFill="1" applyBorder="1" applyAlignment="1">
      <alignment horizontal="center"/>
    </xf>
    <xf numFmtId="3" fontId="7" fillId="6" borderId="22" xfId="0" applyNumberFormat="1" applyFont="1" applyFill="1" applyBorder="1" applyAlignment="1">
      <alignment horizontal="center"/>
    </xf>
    <xf numFmtId="10" fontId="7" fillId="6" borderId="23" xfId="0" applyNumberFormat="1" applyFont="1" applyFill="1" applyBorder="1" applyAlignment="1">
      <alignment horizontal="center"/>
    </xf>
    <xf numFmtId="10" fontId="7" fillId="2" borderId="1" xfId="0" applyNumberFormat="1" applyFont="1" applyFill="1" applyBorder="1"/>
    <xf numFmtId="0" fontId="11" fillId="4" borderId="0" xfId="2" applyFont="1" applyFill="1" applyAlignment="1">
      <alignment horizontal="center"/>
    </xf>
    <xf numFmtId="0" fontId="12" fillId="4" borderId="0" xfId="2" applyFont="1" applyFill="1" applyAlignment="1">
      <alignment horizontal="center"/>
    </xf>
    <xf numFmtId="0" fontId="7" fillId="2" borderId="0" xfId="2" applyFont="1" applyFill="1" applyAlignment="1">
      <alignment horizontal="left"/>
    </xf>
    <xf numFmtId="0" fontId="13" fillId="2" borderId="0" xfId="2" applyFont="1" applyFill="1" applyAlignment="1">
      <alignment horizontal="left"/>
    </xf>
    <xf numFmtId="22" fontId="7" fillId="6" borderId="17" xfId="0" applyNumberFormat="1" applyFont="1" applyFill="1" applyBorder="1" applyAlignment="1">
      <alignment horizontal="left"/>
    </xf>
    <xf numFmtId="22" fontId="7" fillId="6" borderId="22" xfId="0" applyNumberFormat="1" applyFont="1" applyFill="1" applyBorder="1" applyAlignment="1">
      <alignment horizontal="left"/>
    </xf>
    <xf numFmtId="0" fontId="7" fillId="2" borderId="0" xfId="0" applyFont="1" applyFill="1" applyAlignment="1">
      <alignment horizontal="right"/>
    </xf>
    <xf numFmtId="0" fontId="1" fillId="3" borderId="0" xfId="0" applyFont="1" applyFill="1" applyAlignment="1">
      <alignment horizontal="left"/>
    </xf>
    <xf numFmtId="0" fontId="8" fillId="2" borderId="14" xfId="0" applyFont="1" applyFill="1" applyBorder="1" applyAlignment="1">
      <alignment horizontal="left"/>
    </xf>
    <xf numFmtId="0" fontId="8" fillId="2" borderId="15" xfId="0" applyFont="1" applyFill="1" applyBorder="1" applyAlignment="1">
      <alignment horizontal="left"/>
    </xf>
    <xf numFmtId="0" fontId="8" fillId="2" borderId="18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8" fillId="2" borderId="3" xfId="0" applyFont="1" applyFill="1" applyBorder="1" applyAlignment="1">
      <alignment horizontal="left"/>
    </xf>
    <xf numFmtId="0" fontId="7" fillId="6" borderId="12" xfId="0" applyFont="1" applyFill="1" applyBorder="1" applyAlignment="1">
      <alignment horizontal="left"/>
    </xf>
    <xf numFmtId="0" fontId="7" fillId="6" borderId="11" xfId="0" applyFont="1" applyFill="1" applyBorder="1" applyAlignment="1">
      <alignment horizontal="left"/>
    </xf>
    <xf numFmtId="0" fontId="9" fillId="2" borderId="25" xfId="2" applyFont="1" applyFill="1" applyBorder="1" applyAlignment="1">
      <alignment horizontal="center"/>
    </xf>
    <xf numFmtId="0" fontId="9" fillId="2" borderId="26" xfId="2" applyFont="1" applyFill="1" applyBorder="1" applyAlignment="1">
      <alignment horizontal="center"/>
    </xf>
    <xf numFmtId="0" fontId="9" fillId="2" borderId="27" xfId="2" applyFont="1" applyFill="1" applyBorder="1" applyAlignment="1">
      <alignment horizontal="center"/>
    </xf>
    <xf numFmtId="0" fontId="7" fillId="2" borderId="0" xfId="0" applyFont="1" applyFill="1" applyAlignment="1">
      <alignment horizontal="left" vertical="top" wrapText="1"/>
    </xf>
    <xf numFmtId="0" fontId="8" fillId="7" borderId="0" xfId="0" applyFont="1" applyFill="1" applyAlignment="1">
      <alignment horizontal="left"/>
    </xf>
  </cellXfs>
  <cellStyles count="9">
    <cellStyle name="Currency" xfId="1" builtinId="4"/>
    <cellStyle name="Example" xfId="8" xr:uid="{314AC2A5-932B-422C-BD96-848DCB0F767C}"/>
    <cellStyle name="Followed Hyperlink" xfId="3" builtinId="9" customBuiltin="1"/>
    <cellStyle name="FollowedHyperlink" xfId="6" xr:uid="{E0932A79-56FE-4DA4-91FF-183D7262E44C}"/>
    <cellStyle name="Hyperlink" xfId="2" builtinId="8" customBuiltin="1"/>
    <cellStyle name="MyHyperlink" xfId="7" xr:uid="{B452FEB8-739D-47F2-AF9D-4A147C3F4602}"/>
    <cellStyle name="NavigationLink" xfId="4" xr:uid="{1EEC69E3-0F13-4B43-AE6F-137A1B0BB048}"/>
    <cellStyle name="Normal" xfId="0" builtinId="0"/>
    <cellStyle name="TopLink" xfId="5" xr:uid="{E808E7B7-854A-46F7-8FE6-56BA523C871F}"/>
  </cellStyles>
  <dxfs count="0"/>
  <tableStyles count="0" defaultTableStyle="TableStyleMedium2" defaultPivotStyle="PivotStyleLight16"/>
  <colors>
    <mruColors>
      <color rgb="FFEFE0D9"/>
      <color rgb="FF000066"/>
      <color rgb="FF990000"/>
      <color rgb="FFFB8585"/>
      <color rgb="FF8235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Tahoma" panose="020B0604030504040204" pitchFamily="34" charset="0"/>
                <a:cs typeface="Arial" panose="020B0604020202020204" pitchFamily="34" charset="0"/>
              </a:defRPr>
            </a:pPr>
            <a:r>
              <a:rPr lang="en-US"/>
              <a:t>Profit per Share on Long Call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Calls!$C$27</c:f>
              <c:strCache>
                <c:ptCount val="1"/>
                <c:pt idx="0">
                  <c:v>Profit per Share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Calls!$B$28:$B$38</c:f>
              <c:numCache>
                <c:formatCode>"$"#,##0.00</c:formatCode>
                <c:ptCount val="11"/>
                <c:pt idx="0">
                  <c:v>0</c:v>
                </c:pt>
                <c:pt idx="1">
                  <c:v>144</c:v>
                </c:pt>
                <c:pt idx="2">
                  <c:v>288</c:v>
                </c:pt>
                <c:pt idx="3">
                  <c:v>432</c:v>
                </c:pt>
                <c:pt idx="4">
                  <c:v>576</c:v>
                </c:pt>
                <c:pt idx="5">
                  <c:v>720</c:v>
                </c:pt>
                <c:pt idx="6">
                  <c:v>864</c:v>
                </c:pt>
                <c:pt idx="7">
                  <c:v>1007.9999999999999</c:v>
                </c:pt>
                <c:pt idx="8">
                  <c:v>1152</c:v>
                </c:pt>
                <c:pt idx="9">
                  <c:v>1296</c:v>
                </c:pt>
                <c:pt idx="10">
                  <c:v>1440</c:v>
                </c:pt>
              </c:numCache>
            </c:numRef>
          </c:xVal>
          <c:yVal>
            <c:numRef>
              <c:f>Calls!$C$28:$C$38</c:f>
              <c:numCache>
                <c:formatCode>"$"#,##0.00</c:formatCode>
                <c:ptCount val="11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-3</c:v>
                </c:pt>
                <c:pt idx="6">
                  <c:v>141</c:v>
                </c:pt>
                <c:pt idx="7">
                  <c:v>284.99999999999989</c:v>
                </c:pt>
                <c:pt idx="8">
                  <c:v>429</c:v>
                </c:pt>
                <c:pt idx="9">
                  <c:v>573</c:v>
                </c:pt>
                <c:pt idx="10">
                  <c:v>717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EA8-4630-8DC7-FC2D0D42C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190975"/>
        <c:axId val="136478591"/>
      </c:scatterChart>
      <c:valAx>
        <c:axId val="6411909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Tahoma" panose="020B0604030504040204" pitchFamily="34" charset="0"/>
                    <a:cs typeface="Arial" panose="020B0604020202020204" pitchFamily="34" charset="0"/>
                  </a:defRPr>
                </a:pPr>
                <a:r>
                  <a:rPr lang="en-US"/>
                  <a:t>Stock Price at Expiration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Tahoma" panose="020B0604030504040204" pitchFamily="34" charset="0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&quot;$&quot;#,##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Tahoma" panose="020B060403050404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36478591"/>
        <c:crosses val="autoZero"/>
        <c:crossBetween val="midCat"/>
      </c:valAx>
      <c:valAx>
        <c:axId val="1364785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Tahoma" panose="020B0604030504040204" pitchFamily="34" charset="0"/>
                    <a:cs typeface="Arial" panose="020B0604020202020204" pitchFamily="34" charset="0"/>
                  </a:defRPr>
                </a:pPr>
                <a:r>
                  <a:rPr lang="en-US"/>
                  <a:t>Profit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Tahoma" panose="020B0604030504040204" pitchFamily="34" charset="0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Tahoma" panose="020B060403050404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4119097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ea typeface="Tahoma" panose="020B060403050404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Tahoma" panose="020B0604030504040204" pitchFamily="34" charset="0"/>
                <a:cs typeface="Arial" panose="020B0604020202020204" pitchFamily="34" charset="0"/>
              </a:defRPr>
            </a:pPr>
            <a:r>
              <a:rPr lang="en-US"/>
              <a:t>Profit per Share on Long Put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Puts!$C$27</c:f>
              <c:strCache>
                <c:ptCount val="1"/>
                <c:pt idx="0">
                  <c:v>Profit per Share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Puts!$B$28:$B$38</c:f>
              <c:numCache>
                <c:formatCode>"$"#,##0.00</c:formatCode>
                <c:ptCount val="11"/>
                <c:pt idx="0">
                  <c:v>0</c:v>
                </c:pt>
                <c:pt idx="1">
                  <c:v>144</c:v>
                </c:pt>
                <c:pt idx="2">
                  <c:v>288</c:v>
                </c:pt>
                <c:pt idx="3">
                  <c:v>432</c:v>
                </c:pt>
                <c:pt idx="4">
                  <c:v>576</c:v>
                </c:pt>
                <c:pt idx="5">
                  <c:v>720</c:v>
                </c:pt>
                <c:pt idx="6">
                  <c:v>864</c:v>
                </c:pt>
                <c:pt idx="7">
                  <c:v>1007.9999999999999</c:v>
                </c:pt>
                <c:pt idx="8">
                  <c:v>1152</c:v>
                </c:pt>
                <c:pt idx="9">
                  <c:v>1296</c:v>
                </c:pt>
                <c:pt idx="10">
                  <c:v>1440</c:v>
                </c:pt>
              </c:numCache>
            </c:numRef>
          </c:xVal>
          <c:yVal>
            <c:numRef>
              <c:f>Puts!$C$28:$C$38</c:f>
              <c:numCache>
                <c:formatCode>"$"#,##0.00</c:formatCode>
                <c:ptCount val="11"/>
                <c:pt idx="0">
                  <c:v>715.4</c:v>
                </c:pt>
                <c:pt idx="1">
                  <c:v>571.4</c:v>
                </c:pt>
                <c:pt idx="2">
                  <c:v>427.4</c:v>
                </c:pt>
                <c:pt idx="3">
                  <c:v>283.39999999999998</c:v>
                </c:pt>
                <c:pt idx="4">
                  <c:v>139.4</c:v>
                </c:pt>
                <c:pt idx="5">
                  <c:v>-4.5999999999999996</c:v>
                </c:pt>
                <c:pt idx="6">
                  <c:v>-4.5999999999999996</c:v>
                </c:pt>
                <c:pt idx="7">
                  <c:v>-4.5999999999999996</c:v>
                </c:pt>
                <c:pt idx="8">
                  <c:v>-4.5999999999999996</c:v>
                </c:pt>
                <c:pt idx="9">
                  <c:v>-4.5999999999999996</c:v>
                </c:pt>
                <c:pt idx="10">
                  <c:v>-4.5999999999999996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F9-4C28-B8A5-263149DEC7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4172591"/>
        <c:axId val="944333951"/>
      </c:scatterChart>
      <c:valAx>
        <c:axId val="9941725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Tahoma" panose="020B0604030504040204" pitchFamily="34" charset="0"/>
                    <a:cs typeface="Arial" panose="020B0604020202020204" pitchFamily="34" charset="0"/>
                  </a:defRPr>
                </a:pPr>
                <a:r>
                  <a:rPr lang="en-US"/>
                  <a:t>Stock Price at Expiration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Tahoma" panose="020B0604030504040204" pitchFamily="34" charset="0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&quot;$&quot;#,##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Tahoma" panose="020B060403050404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944333951"/>
        <c:crosses val="autoZero"/>
        <c:crossBetween val="midCat"/>
      </c:valAx>
      <c:valAx>
        <c:axId val="9443339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Tahoma" panose="020B0604030504040204" pitchFamily="34" charset="0"/>
                    <a:cs typeface="Arial" panose="020B0604020202020204" pitchFamily="34" charset="0"/>
                  </a:defRPr>
                </a:pPr>
                <a:r>
                  <a:rPr lang="en-US"/>
                  <a:t>Profit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Tahoma" panose="020B0604030504040204" pitchFamily="34" charset="0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Tahoma" panose="020B060403050404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99417259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ea typeface="Tahoma" panose="020B060403050404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351759</xdr:colOff>
      <xdr:row>25</xdr:row>
      <xdr:rowOff>132985</xdr:rowOff>
    </xdr:from>
    <xdr:to>
      <xdr:col>10</xdr:col>
      <xdr:colOff>783772</xdr:colOff>
      <xdr:row>41</xdr:row>
      <xdr:rowOff>65314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5752B52C-245D-4A7C-B664-5D49E8925C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1298711</xdr:colOff>
      <xdr:row>21</xdr:row>
      <xdr:rowOff>15571</xdr:rowOff>
    </xdr:from>
    <xdr:ext cx="471154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TextBox 14">
              <a:extLst>
                <a:ext uri="{FF2B5EF4-FFF2-40B4-BE49-F238E27FC236}">
                  <a16:creationId xmlns:a16="http://schemas.microsoft.com/office/drawing/2014/main" id="{C525289F-7379-420F-A679-0A6B06B69C01}"/>
                </a:ext>
              </a:extLst>
            </xdr:cNvPr>
            <xdr:cNvSpPr txBox="1"/>
          </xdr:nvSpPr>
          <xdr:spPr>
            <a:xfrm>
              <a:off x="3046341" y="3751028"/>
              <a:ext cx="4711546" cy="172227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𝑃𝑟𝑜𝑓𝑖𝑡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𝑜𝑛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𝑎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𝐿𝑜𝑛𝑔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𝐶𝑎𝑙𝑙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𝑀𝑎𝑥</m:t>
                    </m:r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𝑆𝑡𝑜𝑐𝑘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𝑃𝑟𝑖𝑐𝑒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@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𝐸𝑥𝑝𝑖𝑟𝑎𝑡𝑖𝑜𝑛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𝑋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, 0</m:t>
                        </m:r>
                      </m:e>
                    </m:d>
                    <m:r>
                      <a:rPr lang="en-US" sz="1100" b="0" i="1">
                        <a:latin typeface="Cambria Math" panose="02040503050406030204" pitchFamily="18" charset="0"/>
                      </a:rPr>
                      <m:t>−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𝑃𝑟𝑒𝑚𝑖𝑢𝑚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5" name="TextBox 14">
              <a:extLst>
                <a:ext uri="{FF2B5EF4-FFF2-40B4-BE49-F238E27FC236}">
                  <a16:creationId xmlns:a16="http://schemas.microsoft.com/office/drawing/2014/main" id="{C525289F-7379-420F-A679-0A6B06B69C01}"/>
                </a:ext>
              </a:extLst>
            </xdr:cNvPr>
            <xdr:cNvSpPr txBox="1"/>
          </xdr:nvSpPr>
          <xdr:spPr>
            <a:xfrm>
              <a:off x="3046341" y="3751028"/>
              <a:ext cx="4711546" cy="172227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𝑃𝑟𝑜𝑓𝑖𝑡 𝑜𝑛 𝑎 𝐿𝑜𝑛𝑔 𝐶𝑎𝑙𝑙=𝑀𝑎𝑥(𝑆𝑡𝑜𝑐𝑘 𝑃𝑟𝑖𝑐𝑒 @ 𝐸𝑥𝑝𝑖𝑟𝑎𝑡𝑖𝑜𝑛−𝑋, 0)−𝑃𝑟𝑒𝑚𝑖𝑢𝑚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3</xdr:col>
      <xdr:colOff>251792</xdr:colOff>
      <xdr:row>22</xdr:row>
      <xdr:rowOff>129209</xdr:rowOff>
    </xdr:from>
    <xdr:ext cx="2694264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TextBox 16">
              <a:extLst>
                <a:ext uri="{FF2B5EF4-FFF2-40B4-BE49-F238E27FC236}">
                  <a16:creationId xmlns:a16="http://schemas.microsoft.com/office/drawing/2014/main" id="{EA754822-4AE5-429A-A2A4-99961818EEA9}"/>
                </a:ext>
              </a:extLst>
            </xdr:cNvPr>
            <xdr:cNvSpPr txBox="1"/>
          </xdr:nvSpPr>
          <xdr:spPr>
            <a:xfrm>
              <a:off x="3776870" y="4045226"/>
              <a:ext cx="2694264" cy="172227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𝐵𝑟𝑒𝑎𝑘𝑒𝑣𝑒𝑛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𝑜𝑛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𝑎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𝐿𝑜𝑛𝑔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𝐶𝑎𝑙𝑙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𝑋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𝑃𝑟𝑒𝑚𝑖𝑢𝑚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7" name="TextBox 16">
              <a:extLst>
                <a:ext uri="{FF2B5EF4-FFF2-40B4-BE49-F238E27FC236}">
                  <a16:creationId xmlns:a16="http://schemas.microsoft.com/office/drawing/2014/main" id="{EA754822-4AE5-429A-A2A4-99961818EEA9}"/>
                </a:ext>
              </a:extLst>
            </xdr:cNvPr>
            <xdr:cNvSpPr txBox="1"/>
          </xdr:nvSpPr>
          <xdr:spPr>
            <a:xfrm>
              <a:off x="3776870" y="4045226"/>
              <a:ext cx="2694264" cy="172227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𝐵𝑟𝑒𝑎𝑘𝑒𝑣𝑒𝑛 𝑜𝑛 𝑎 𝐿𝑜𝑛𝑔 𝐶𝑎𝑙𝑙=𝑋+𝑃𝑟𝑒𝑚𝑖𝑢𝑚</a:t>
              </a:r>
              <a:endParaRPr lang="en-US" sz="11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483704</xdr:colOff>
      <xdr:row>25</xdr:row>
      <xdr:rowOff>175593</xdr:rowOff>
    </xdr:from>
    <xdr:to>
      <xdr:col>10</xdr:col>
      <xdr:colOff>821635</xdr:colOff>
      <xdr:row>41</xdr:row>
      <xdr:rowOff>33132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A5EE9BA-1401-4C10-89F1-39480E27CE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1659337</xdr:colOff>
      <xdr:row>21</xdr:row>
      <xdr:rowOff>17063</xdr:rowOff>
    </xdr:from>
    <xdr:ext cx="4744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39B63363-41E1-44AB-9364-5BD0539E68EC}"/>
                </a:ext>
              </a:extLst>
            </xdr:cNvPr>
            <xdr:cNvSpPr txBox="1"/>
          </xdr:nvSpPr>
          <xdr:spPr>
            <a:xfrm>
              <a:off x="3396249" y="3670181"/>
              <a:ext cx="4744697" cy="172227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𝑃𝑟𝑜𝑓𝑖𝑡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𝑜𝑛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𝑎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𝐿𝑜𝑛𝑔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𝑃𝑢𝑡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𝑀𝑎𝑥</m:t>
                    </m:r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𝑋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−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𝑆𝑡𝑜𝑐𝑘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𝑃𝑟𝑖𝑐𝑒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@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𝐸𝑥𝑝𝑖𝑟𝑎𝑡𝑖𝑜𝑛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, 0</m:t>
                        </m:r>
                      </m:e>
                    </m:d>
                    <m:r>
                      <a:rPr lang="en-US" sz="1100" b="0" i="1">
                        <a:latin typeface="Cambria Math" panose="02040503050406030204" pitchFamily="18" charset="0"/>
                      </a:rPr>
                      <m:t>−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𝑃𝑟𝑒𝑚𝑖𝑢𝑚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39B63363-41E1-44AB-9364-5BD0539E68EC}"/>
                </a:ext>
              </a:extLst>
            </xdr:cNvPr>
            <xdr:cNvSpPr txBox="1"/>
          </xdr:nvSpPr>
          <xdr:spPr>
            <a:xfrm>
              <a:off x="3396249" y="3670181"/>
              <a:ext cx="4744697" cy="172227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𝑃𝑟𝑜𝑓𝑖𝑡 𝑜𝑛 𝑎 𝐿𝑜𝑛𝑔 𝑃𝑢𝑡=𝑀𝑎𝑥(𝑋 − 𝑆𝑡𝑜𝑐𝑘 𝑃𝑟𝑖𝑐𝑒 @ 𝐸𝑥𝑝𝑖𝑟𝑎𝑡𝑖𝑜𝑛, 0)−𝑃𝑟𝑒𝑚𝑖𝑢𝑚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3</xdr:col>
      <xdr:colOff>556593</xdr:colOff>
      <xdr:row>23</xdr:row>
      <xdr:rowOff>13252</xdr:rowOff>
    </xdr:from>
    <xdr:ext cx="272100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8570E864-D288-4353-80AF-6E3C87FF4374}"/>
                </a:ext>
              </a:extLst>
            </xdr:cNvPr>
            <xdr:cNvSpPr txBox="1"/>
          </xdr:nvSpPr>
          <xdr:spPr>
            <a:xfrm>
              <a:off x="4081671" y="4128052"/>
              <a:ext cx="2721001" cy="172227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𝐵𝑟𝑒𝑎𝑘𝑒𝑣𝑒𝑛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𝑜𝑛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𝑎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𝐿𝑜𝑛𝑔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𝑃𝑢𝑡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𝑋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−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𝑃𝑟𝑒𝑚𝑖𝑢𝑚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8570E864-D288-4353-80AF-6E3C87FF4374}"/>
                </a:ext>
              </a:extLst>
            </xdr:cNvPr>
            <xdr:cNvSpPr txBox="1"/>
          </xdr:nvSpPr>
          <xdr:spPr>
            <a:xfrm>
              <a:off x="4081671" y="4128052"/>
              <a:ext cx="2721001" cy="172227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𝐵𝑟𝑒𝑎𝑘𝑒𝑣𝑒𝑛 𝑜𝑛 𝑎 𝐿𝑜𝑛𝑔 𝑃𝑢𝑡=𝑋−𝑃𝑟𝑒𝑚𝑖𝑢𝑚</a:t>
              </a:r>
              <a:endParaRPr lang="en-US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A56C7-05EB-4633-B092-BA17458CEBC6}">
  <sheetPr codeName="Sheet29">
    <pageSetUpPr autoPageBreaks="0" fitToPage="1"/>
  </sheetPr>
  <dimension ref="A1:P45"/>
  <sheetViews>
    <sheetView tabSelected="1" zoomScale="130" zoomScaleNormal="130" workbookViewId="0">
      <pane ySplit="3" topLeftCell="A4" activePane="bottomLeft" state="frozen"/>
      <selection pane="bottomLeft" activeCell="A4" sqref="A4"/>
    </sheetView>
  </sheetViews>
  <sheetFormatPr defaultColWidth="8.88671875" defaultRowHeight="13.8" x14ac:dyDescent="0.25"/>
  <cols>
    <col min="1" max="1" width="2.5546875" style="5" customWidth="1"/>
    <col min="2" max="2" width="22.88671875" style="5" customWidth="1"/>
    <col min="3" max="3" width="26" style="5" customWidth="1"/>
    <col min="4" max="4" width="11.44140625" style="5" bestFit="1" customWidth="1"/>
    <col min="5" max="5" width="11" style="5" bestFit="1" customWidth="1"/>
    <col min="6" max="6" width="14.88671875" style="5" customWidth="1"/>
    <col min="7" max="7" width="9.5546875" style="5" bestFit="1" customWidth="1"/>
    <col min="8" max="8" width="8.5546875" style="5" bestFit="1" customWidth="1"/>
    <col min="9" max="9" width="11.6640625" style="5" bestFit="1" customWidth="1"/>
    <col min="10" max="10" width="8.5546875" style="5" bestFit="1" customWidth="1"/>
    <col min="11" max="11" width="15.33203125" style="5" bestFit="1" customWidth="1"/>
    <col min="12" max="12" width="18.6640625" style="5" bestFit="1" customWidth="1"/>
    <col min="13" max="16384" width="8.88671875" style="5"/>
  </cols>
  <sheetData>
    <row r="1" spans="2:16" s="1" customFormat="1" ht="13.95" customHeight="1" x14ac:dyDescent="0.25">
      <c r="B1" s="45" t="s">
        <v>32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2:16" s="1" customFormat="1" ht="13.95" customHeight="1" x14ac:dyDescent="0.25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2:16" s="2" customFormat="1" ht="15" x14ac:dyDescent="0.25">
      <c r="K3" s="6"/>
      <c r="L3" s="39" t="s">
        <v>34</v>
      </c>
      <c r="M3" s="3"/>
    </row>
    <row r="5" spans="2:16" x14ac:dyDescent="0.25">
      <c r="B5" s="57" t="s">
        <v>23</v>
      </c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2:16" ht="14.4" thickBot="1" x14ac:dyDescent="0.3"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2:16" ht="14.4" customHeight="1" x14ac:dyDescent="0.25">
      <c r="B7" s="46" t="s">
        <v>13</v>
      </c>
      <c r="C7" s="47"/>
      <c r="D7" s="47"/>
      <c r="E7" s="48"/>
      <c r="F7" s="8" t="s">
        <v>14</v>
      </c>
      <c r="G7" s="9"/>
      <c r="H7" s="9"/>
      <c r="I7" s="9"/>
      <c r="J7" s="9"/>
      <c r="K7" s="10" t="s">
        <v>15</v>
      </c>
      <c r="L7" s="7"/>
    </row>
    <row r="8" spans="2:16" ht="15.75" customHeight="1" thickBot="1" x14ac:dyDescent="0.3">
      <c r="B8" s="52" t="s">
        <v>36</v>
      </c>
      <c r="C8" s="53"/>
      <c r="D8" s="53"/>
      <c r="E8" s="53"/>
      <c r="F8" s="54" t="str">
        <f>HYPERLINK("https://finance.yahoo.com/quote/"&amp;B8&amp;"/options?p="&amp;B8)</f>
        <v>https://finance.yahoo.com/quote/COST/options?p=COST</v>
      </c>
      <c r="G8" s="55"/>
      <c r="H8" s="55"/>
      <c r="I8" s="55"/>
      <c r="J8" s="56"/>
      <c r="K8" s="11">
        <v>720</v>
      </c>
      <c r="L8" s="7"/>
    </row>
    <row r="9" spans="2:16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2:16" x14ac:dyDescent="0.25">
      <c r="B10" s="58" t="s">
        <v>3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</row>
    <row r="11" spans="2:16" x14ac:dyDescent="0.25">
      <c r="B11" s="57" t="s">
        <v>24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</row>
    <row r="12" spans="2:16" x14ac:dyDescent="0.25"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</row>
    <row r="13" spans="2:16" ht="14.4" thickBot="1" x14ac:dyDescent="0.3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2:16" ht="14.4" thickBot="1" x14ac:dyDescent="0.3">
      <c r="B14" s="12" t="s">
        <v>7</v>
      </c>
      <c r="C14" s="13" t="s">
        <v>8</v>
      </c>
      <c r="D14" s="13" t="s">
        <v>6</v>
      </c>
      <c r="E14" s="13" t="s">
        <v>9</v>
      </c>
      <c r="F14" s="13" t="s">
        <v>4</v>
      </c>
      <c r="G14" s="13" t="s">
        <v>5</v>
      </c>
      <c r="H14" s="13" t="s">
        <v>1</v>
      </c>
      <c r="I14" s="13" t="s">
        <v>10</v>
      </c>
      <c r="J14" s="13" t="s">
        <v>2</v>
      </c>
      <c r="K14" s="13" t="s">
        <v>11</v>
      </c>
      <c r="L14" s="14" t="s">
        <v>12</v>
      </c>
    </row>
    <row r="15" spans="2:16" ht="13.95" customHeight="1" thickBot="1" x14ac:dyDescent="0.3">
      <c r="B15" s="15" t="s">
        <v>37</v>
      </c>
      <c r="C15" s="42">
        <v>45329.874305555553</v>
      </c>
      <c r="D15" s="16">
        <v>715</v>
      </c>
      <c r="E15" s="17">
        <v>7.85</v>
      </c>
      <c r="F15" s="17">
        <v>7.65</v>
      </c>
      <c r="G15" s="17">
        <v>8</v>
      </c>
      <c r="H15" s="17">
        <v>4.3499999999999996</v>
      </c>
      <c r="I15" s="18">
        <v>1.2428999999999999</v>
      </c>
      <c r="J15" s="19">
        <v>923</v>
      </c>
      <c r="K15" s="19">
        <v>568</v>
      </c>
      <c r="L15" s="20">
        <v>0.20300000000000001</v>
      </c>
    </row>
    <row r="16" spans="2:16" x14ac:dyDescent="0.25">
      <c r="B16" s="7"/>
      <c r="C16" s="7"/>
      <c r="D16" s="7"/>
      <c r="E16" s="7"/>
      <c r="F16" s="7"/>
      <c r="G16" s="7"/>
      <c r="H16" s="7"/>
      <c r="I16" s="7"/>
      <c r="J16" s="7"/>
      <c r="K16" s="7"/>
      <c r="L16" s="21"/>
    </row>
    <row r="17" spans="2:12" x14ac:dyDescent="0.25">
      <c r="B17" s="49" t="s">
        <v>20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</row>
    <row r="18" spans="2:12" x14ac:dyDescent="0.25">
      <c r="B18" s="22">
        <f>G15</f>
        <v>8</v>
      </c>
      <c r="C18" s="51" t="s">
        <v>25</v>
      </c>
      <c r="D18" s="51"/>
      <c r="E18" s="51"/>
      <c r="F18" s="51"/>
      <c r="G18" s="51"/>
      <c r="H18" s="51"/>
      <c r="I18" s="51"/>
      <c r="J18" s="51"/>
      <c r="K18" s="51"/>
      <c r="L18" s="51"/>
    </row>
    <row r="19" spans="2:12" x14ac:dyDescent="0.25">
      <c r="B19" s="22">
        <f>D15</f>
        <v>715</v>
      </c>
      <c r="C19" s="50" t="s">
        <v>26</v>
      </c>
      <c r="D19" s="50"/>
      <c r="E19" s="50"/>
      <c r="F19" s="50"/>
      <c r="G19" s="50"/>
      <c r="H19" s="50"/>
      <c r="I19" s="50"/>
      <c r="J19" s="50"/>
      <c r="K19" s="50"/>
      <c r="L19" s="50"/>
    </row>
    <row r="20" spans="2:12" x14ac:dyDescent="0.25">
      <c r="B20" s="22">
        <f>SUM(B18:B19)</f>
        <v>723</v>
      </c>
      <c r="C20" s="50" t="s">
        <v>27</v>
      </c>
      <c r="D20" s="50"/>
      <c r="E20" s="50"/>
      <c r="F20" s="50"/>
      <c r="G20" s="50"/>
      <c r="H20" s="50"/>
      <c r="I20" s="50"/>
      <c r="J20" s="50"/>
      <c r="K20" s="50"/>
      <c r="L20" s="50"/>
    </row>
    <row r="21" spans="2:12" ht="14.4" x14ac:dyDescent="0.3">
      <c r="B21" s="23"/>
      <c r="C21" s="24"/>
      <c r="D21" s="7"/>
      <c r="E21" s="7"/>
      <c r="F21" s="7"/>
      <c r="G21" s="7"/>
      <c r="H21" s="7"/>
      <c r="I21" s="7"/>
      <c r="J21" s="7"/>
      <c r="K21" s="7"/>
      <c r="L21" s="7"/>
    </row>
    <row r="22" spans="2:12" ht="14.4" x14ac:dyDescent="0.3">
      <c r="B22" s="23"/>
      <c r="C22" s="24"/>
      <c r="D22" s="7"/>
      <c r="E22" s="7"/>
      <c r="F22" s="7"/>
      <c r="G22" s="7"/>
      <c r="H22" s="7"/>
      <c r="I22" s="7"/>
      <c r="J22" s="7"/>
      <c r="K22" s="7"/>
      <c r="L22" s="7"/>
    </row>
    <row r="23" spans="2:12" ht="14.4" x14ac:dyDescent="0.3">
      <c r="B23" s="23"/>
      <c r="C23" s="24"/>
      <c r="D23" s="7"/>
      <c r="E23" s="7"/>
      <c r="F23" s="7"/>
      <c r="G23" s="7"/>
      <c r="H23" s="7"/>
      <c r="I23" s="7"/>
      <c r="J23" s="7"/>
      <c r="K23" s="7"/>
      <c r="L23" s="7"/>
    </row>
    <row r="24" spans="2:12" ht="14.4" x14ac:dyDescent="0.3">
      <c r="B24" s="23"/>
      <c r="C24" s="24"/>
      <c r="D24" s="7"/>
      <c r="E24" s="7"/>
      <c r="F24" s="7"/>
      <c r="G24" s="7"/>
      <c r="H24" s="7"/>
      <c r="I24" s="7"/>
      <c r="J24" s="7"/>
      <c r="K24" s="7"/>
      <c r="L24" s="7"/>
    </row>
    <row r="25" spans="2:12" x14ac:dyDescent="0.2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2:12" ht="14.4" thickBot="1" x14ac:dyDescent="0.3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2:12" ht="15" thickBot="1" x14ac:dyDescent="0.35">
      <c r="B27" s="25" t="s">
        <v>35</v>
      </c>
      <c r="C27" s="14" t="s">
        <v>18</v>
      </c>
      <c r="D27" s="7"/>
      <c r="E27" s="7"/>
      <c r="F27" s="7"/>
      <c r="G27" s="23"/>
      <c r="H27" s="24"/>
      <c r="I27" s="7"/>
      <c r="J27" s="7"/>
      <c r="K27" s="7"/>
      <c r="L27" s="7"/>
    </row>
    <row r="28" spans="2:12" x14ac:dyDescent="0.25">
      <c r="B28" s="26">
        <v>0</v>
      </c>
      <c r="C28" s="27">
        <f>MAX(B28-$B$19,0)-$B$18</f>
        <v>-8</v>
      </c>
      <c r="D28" s="7"/>
      <c r="E28" s="7"/>
      <c r="F28" s="7"/>
      <c r="G28" s="7"/>
      <c r="H28" s="7"/>
      <c r="I28" s="7"/>
      <c r="J28" s="7"/>
      <c r="K28" s="7"/>
      <c r="L28" s="7"/>
    </row>
    <row r="29" spans="2:12" x14ac:dyDescent="0.25">
      <c r="B29" s="26">
        <f>$K$8*0.2</f>
        <v>144</v>
      </c>
      <c r="C29" s="27">
        <f t="shared" ref="C29:C36" si="0">MAX(B29-$B$19,0)-$B$18</f>
        <v>-8</v>
      </c>
      <c r="D29" s="7"/>
      <c r="E29" s="7"/>
      <c r="F29" s="7"/>
      <c r="G29" s="7"/>
      <c r="H29" s="7"/>
      <c r="I29" s="7"/>
      <c r="J29" s="7"/>
      <c r="K29" s="7"/>
      <c r="L29" s="7"/>
    </row>
    <row r="30" spans="2:12" x14ac:dyDescent="0.25">
      <c r="B30" s="26">
        <f>$K$8*0.4</f>
        <v>288</v>
      </c>
      <c r="C30" s="27">
        <f t="shared" si="0"/>
        <v>-8</v>
      </c>
      <c r="D30" s="7"/>
      <c r="E30" s="7"/>
      <c r="F30" s="7"/>
      <c r="G30" s="7"/>
      <c r="H30" s="7"/>
      <c r="I30" s="7"/>
      <c r="J30" s="7"/>
      <c r="K30" s="7"/>
      <c r="L30" s="7"/>
    </row>
    <row r="31" spans="2:12" x14ac:dyDescent="0.25">
      <c r="B31" s="26">
        <f>$K$8*0.6</f>
        <v>432</v>
      </c>
      <c r="C31" s="27">
        <f t="shared" si="0"/>
        <v>-8</v>
      </c>
      <c r="D31" s="7"/>
      <c r="E31" s="7"/>
      <c r="F31" s="7"/>
      <c r="G31" s="7"/>
      <c r="H31" s="7"/>
      <c r="I31" s="7"/>
      <c r="J31" s="7"/>
      <c r="K31" s="7"/>
      <c r="L31" s="7"/>
    </row>
    <row r="32" spans="2:12" x14ac:dyDescent="0.25">
      <c r="B32" s="26">
        <f>$K$8*0.8</f>
        <v>576</v>
      </c>
      <c r="C32" s="27">
        <f t="shared" si="0"/>
        <v>-8</v>
      </c>
      <c r="D32" s="7"/>
      <c r="E32" s="7"/>
      <c r="F32" s="7"/>
      <c r="G32" s="7"/>
      <c r="H32" s="7"/>
      <c r="I32" s="7"/>
      <c r="J32" s="7"/>
      <c r="K32" s="7"/>
      <c r="L32" s="7"/>
    </row>
    <row r="33" spans="1:12" x14ac:dyDescent="0.25">
      <c r="B33" s="26">
        <f>$K$8*1</f>
        <v>720</v>
      </c>
      <c r="C33" s="27">
        <f t="shared" si="0"/>
        <v>-3</v>
      </c>
      <c r="D33" s="7"/>
      <c r="E33" s="7"/>
      <c r="F33" s="7"/>
      <c r="G33" s="7"/>
      <c r="H33" s="7"/>
      <c r="I33" s="7"/>
      <c r="J33" s="7"/>
      <c r="K33" s="7"/>
      <c r="L33" s="7"/>
    </row>
    <row r="34" spans="1:12" x14ac:dyDescent="0.25">
      <c r="B34" s="26">
        <f>$K$8*1.2</f>
        <v>864</v>
      </c>
      <c r="C34" s="27">
        <f t="shared" si="0"/>
        <v>141</v>
      </c>
      <c r="D34" s="7"/>
      <c r="E34" s="7"/>
      <c r="F34" s="7"/>
      <c r="G34" s="7"/>
      <c r="H34" s="7"/>
      <c r="I34" s="7"/>
      <c r="J34" s="7"/>
      <c r="K34" s="7"/>
      <c r="L34" s="7"/>
    </row>
    <row r="35" spans="1:12" x14ac:dyDescent="0.25">
      <c r="B35" s="26">
        <f>$K$8*1.4</f>
        <v>1007.9999999999999</v>
      </c>
      <c r="C35" s="27">
        <f t="shared" si="0"/>
        <v>284.99999999999989</v>
      </c>
      <c r="D35" s="7"/>
      <c r="E35" s="7"/>
      <c r="F35" s="7"/>
      <c r="G35" s="7"/>
      <c r="H35" s="7"/>
      <c r="I35" s="7"/>
      <c r="J35" s="7"/>
      <c r="K35" s="7"/>
      <c r="L35" s="7"/>
    </row>
    <row r="36" spans="1:12" x14ac:dyDescent="0.25">
      <c r="B36" s="26">
        <f>$K$8*1.6</f>
        <v>1152</v>
      </c>
      <c r="C36" s="27">
        <f t="shared" si="0"/>
        <v>429</v>
      </c>
      <c r="D36" s="7"/>
      <c r="E36" s="7"/>
      <c r="F36" s="7"/>
      <c r="G36" s="7"/>
      <c r="H36" s="7"/>
      <c r="I36" s="7"/>
      <c r="J36" s="7"/>
      <c r="K36" s="7"/>
      <c r="L36" s="7"/>
    </row>
    <row r="37" spans="1:12" x14ac:dyDescent="0.25">
      <c r="B37" s="26">
        <f>$K$8*1.8</f>
        <v>1296</v>
      </c>
      <c r="C37" s="27">
        <f t="shared" ref="C37:C38" si="1">MAX(B37-$B$19,0)-$B$18</f>
        <v>573</v>
      </c>
      <c r="D37" s="7"/>
      <c r="E37" s="7"/>
      <c r="F37" s="7"/>
      <c r="G37" s="7"/>
      <c r="H37" s="7"/>
      <c r="I37" s="7"/>
      <c r="J37" s="7"/>
      <c r="K37" s="7"/>
      <c r="L37" s="7"/>
    </row>
    <row r="38" spans="1:12" ht="14.4" thickBot="1" x14ac:dyDescent="0.3">
      <c r="B38" s="28">
        <f>$K$8*2</f>
        <v>1440</v>
      </c>
      <c r="C38" s="29">
        <f t="shared" si="1"/>
        <v>717</v>
      </c>
      <c r="D38" s="7"/>
      <c r="E38" s="7"/>
      <c r="F38" s="7"/>
      <c r="G38" s="7"/>
      <c r="H38" s="7"/>
      <c r="I38" s="7"/>
      <c r="J38" s="7"/>
      <c r="K38" s="7"/>
      <c r="L38" s="7"/>
    </row>
    <row r="39" spans="1:12" ht="14.4" thickBot="1" x14ac:dyDescent="0.3">
      <c r="B39" s="7"/>
      <c r="C39" s="22"/>
      <c r="D39" s="7"/>
      <c r="E39" s="7"/>
      <c r="F39" s="7"/>
      <c r="G39" s="7"/>
      <c r="H39" s="7"/>
      <c r="I39" s="7"/>
      <c r="J39" s="7"/>
      <c r="K39" s="7"/>
      <c r="L39" s="7"/>
    </row>
    <row r="40" spans="1:12" ht="14.4" thickBot="1" x14ac:dyDescent="0.3">
      <c r="B40" s="25" t="s">
        <v>17</v>
      </c>
      <c r="C40" s="14" t="s">
        <v>16</v>
      </c>
      <c r="D40" s="7"/>
      <c r="E40" s="7"/>
      <c r="F40" s="7"/>
      <c r="G40" s="7"/>
      <c r="H40" s="7"/>
      <c r="I40" s="7"/>
      <c r="J40" s="7"/>
      <c r="K40" s="7"/>
      <c r="L40" s="7"/>
    </row>
    <row r="41" spans="1:12" ht="14.4" thickBot="1" x14ac:dyDescent="0.3">
      <c r="B41" s="28">
        <f>B20</f>
        <v>723</v>
      </c>
      <c r="C41" s="29">
        <f>MAX(B41-$B$19,0)-$B$18</f>
        <v>0</v>
      </c>
      <c r="D41" s="7"/>
      <c r="E41" s="7"/>
      <c r="F41" s="7"/>
      <c r="G41" s="7"/>
      <c r="H41" s="7"/>
      <c r="I41" s="7"/>
      <c r="J41" s="7"/>
      <c r="K41" s="7"/>
      <c r="L41" s="7"/>
    </row>
    <row r="42" spans="1:12" x14ac:dyDescent="0.2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x14ac:dyDescent="0.25"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</row>
    <row r="44" spans="1:12" x14ac:dyDescent="0.2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ht="15" customHeight="1" x14ac:dyDescent="0.25">
      <c r="A45" s="4"/>
      <c r="B45" s="41" t="s">
        <v>0</v>
      </c>
      <c r="C45" s="7"/>
      <c r="D45" s="7"/>
      <c r="E45" s="7"/>
      <c r="F45" s="7"/>
      <c r="G45" s="7"/>
      <c r="H45" s="7"/>
      <c r="I45" s="7"/>
      <c r="J45" s="7"/>
      <c r="K45" s="44" t="s">
        <v>22</v>
      </c>
      <c r="L45" s="44"/>
    </row>
  </sheetData>
  <mergeCells count="13">
    <mergeCell ref="K45:L45"/>
    <mergeCell ref="M1:P2"/>
    <mergeCell ref="B7:E7"/>
    <mergeCell ref="B17:L17"/>
    <mergeCell ref="C20:L20"/>
    <mergeCell ref="C19:L19"/>
    <mergeCell ref="C18:L18"/>
    <mergeCell ref="B8:E8"/>
    <mergeCell ref="F8:J8"/>
    <mergeCell ref="B11:L12"/>
    <mergeCell ref="B5:L5"/>
    <mergeCell ref="B10:L10"/>
    <mergeCell ref="B1:L2"/>
  </mergeCells>
  <hyperlinks>
    <hyperlink ref="B45" location="Calls!A4" display="▲Top" xr:uid="{A2EA643E-ED02-4AF5-8F45-472FE95A7112}"/>
    <hyperlink ref="L3" location="Puts!A4" display="Next ►" xr:uid="{5DED35A9-F6FC-4321-91C3-50BEFFF6335E}"/>
  </hyperlinks>
  <pageMargins left="0.7" right="0.7" top="0.75" bottom="0.75" header="0.3" footer="0.3"/>
  <pageSetup orientation="landscape" r:id="rId1"/>
  <colBreaks count="1" manualBreakCount="1">
    <brk id="1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0D133-CDED-4082-8F27-6298D204CFC8}">
  <sheetPr>
    <pageSetUpPr autoPageBreaks="0" fitToPage="1"/>
  </sheetPr>
  <dimension ref="A1:P44"/>
  <sheetViews>
    <sheetView zoomScale="130" zoomScaleNormal="130" workbookViewId="0">
      <pane ySplit="3" topLeftCell="A4" activePane="bottomLeft" state="frozen"/>
      <selection pane="bottomLeft" activeCell="A4" sqref="A4"/>
    </sheetView>
  </sheetViews>
  <sheetFormatPr defaultColWidth="8.88671875" defaultRowHeight="13.8" x14ac:dyDescent="0.25"/>
  <cols>
    <col min="1" max="1" width="2.5546875" style="5" customWidth="1"/>
    <col min="2" max="2" width="22.88671875" style="5" customWidth="1"/>
    <col min="3" max="3" width="26" style="5" customWidth="1"/>
    <col min="4" max="4" width="11.44140625" style="5" bestFit="1" customWidth="1"/>
    <col min="5" max="5" width="11" style="5" bestFit="1" customWidth="1"/>
    <col min="6" max="6" width="14.88671875" style="5" customWidth="1"/>
    <col min="7" max="7" width="9.5546875" style="5" bestFit="1" customWidth="1"/>
    <col min="8" max="8" width="8.5546875" style="5" bestFit="1" customWidth="1"/>
    <col min="9" max="9" width="11.6640625" style="5" bestFit="1" customWidth="1"/>
    <col min="10" max="10" width="8.5546875" style="5" bestFit="1" customWidth="1"/>
    <col min="11" max="11" width="15.33203125" style="5" bestFit="1" customWidth="1"/>
    <col min="12" max="12" width="18.6640625" style="5" bestFit="1" customWidth="1"/>
    <col min="13" max="16384" width="8.88671875" style="5"/>
  </cols>
  <sheetData>
    <row r="1" spans="2:16" s="1" customFormat="1" ht="13.95" customHeight="1" x14ac:dyDescent="0.25">
      <c r="B1" s="45" t="s">
        <v>31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2:16" s="1" customFormat="1" ht="13.95" customHeight="1" x14ac:dyDescent="0.25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2:16" s="2" customFormat="1" ht="15" x14ac:dyDescent="0.25">
      <c r="K3" s="6"/>
      <c r="L3" s="39" t="s">
        <v>33</v>
      </c>
      <c r="M3" s="38"/>
    </row>
    <row r="5" spans="2:16" x14ac:dyDescent="0.25">
      <c r="B5" s="57" t="s">
        <v>23</v>
      </c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2:16" ht="14.4" thickBot="1" x14ac:dyDescent="0.3"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2:16" ht="14.4" customHeight="1" x14ac:dyDescent="0.25">
      <c r="B7" s="46" t="s">
        <v>13</v>
      </c>
      <c r="C7" s="47"/>
      <c r="D7" s="47"/>
      <c r="E7" s="48"/>
      <c r="F7" s="8" t="s">
        <v>14</v>
      </c>
      <c r="G7" s="9"/>
      <c r="H7" s="9"/>
      <c r="I7" s="9"/>
      <c r="J7" s="9"/>
      <c r="K7" s="10" t="s">
        <v>15</v>
      </c>
      <c r="L7" s="7"/>
    </row>
    <row r="8" spans="2:16" ht="15.75" customHeight="1" thickBot="1" x14ac:dyDescent="0.3">
      <c r="B8" s="52" t="s">
        <v>36</v>
      </c>
      <c r="C8" s="53"/>
      <c r="D8" s="53"/>
      <c r="E8" s="53"/>
      <c r="F8" s="54" t="str">
        <f>HYPERLINK("https://finance.yahoo.com/quote/"&amp;B8&amp;"/options?p="&amp;B8)</f>
        <v>https://finance.yahoo.com/quote/COST/options?p=COST</v>
      </c>
      <c r="G8" s="55"/>
      <c r="H8" s="55"/>
      <c r="I8" s="55"/>
      <c r="J8" s="56"/>
      <c r="K8" s="11">
        <v>720</v>
      </c>
      <c r="L8" s="7"/>
    </row>
    <row r="9" spans="2:16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2:16" x14ac:dyDescent="0.25">
      <c r="B10" s="58" t="s">
        <v>19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</row>
    <row r="11" spans="2:16" x14ac:dyDescent="0.25">
      <c r="B11" s="57" t="s">
        <v>28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</row>
    <row r="12" spans="2:16" x14ac:dyDescent="0.25"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</row>
    <row r="13" spans="2:16" ht="14.4" thickBot="1" x14ac:dyDescent="0.3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2:16" ht="14.4" thickBot="1" x14ac:dyDescent="0.3">
      <c r="B14" s="12" t="s">
        <v>7</v>
      </c>
      <c r="C14" s="13" t="s">
        <v>8</v>
      </c>
      <c r="D14" s="13" t="s">
        <v>6</v>
      </c>
      <c r="E14" s="13" t="s">
        <v>9</v>
      </c>
      <c r="F14" s="13" t="s">
        <v>4</v>
      </c>
      <c r="G14" s="13" t="s">
        <v>5</v>
      </c>
      <c r="H14" s="13" t="s">
        <v>1</v>
      </c>
      <c r="I14" s="13" t="s">
        <v>10</v>
      </c>
      <c r="J14" s="13" t="s">
        <v>2</v>
      </c>
      <c r="K14" s="13" t="s">
        <v>11</v>
      </c>
      <c r="L14" s="14" t="s">
        <v>12</v>
      </c>
    </row>
    <row r="15" spans="2:16" ht="14.4" thickBot="1" x14ac:dyDescent="0.3">
      <c r="B15" s="31" t="s">
        <v>38</v>
      </c>
      <c r="C15" s="43">
        <v>45329.874305555553</v>
      </c>
      <c r="D15" s="32">
        <v>720</v>
      </c>
      <c r="E15" s="33">
        <v>4.5999999999999996</v>
      </c>
      <c r="F15" s="33">
        <v>4.4000000000000004</v>
      </c>
      <c r="G15" s="33">
        <v>4.5999999999999996</v>
      </c>
      <c r="H15" s="33">
        <v>-9.07</v>
      </c>
      <c r="I15" s="34">
        <v>-0.66349999999999998</v>
      </c>
      <c r="J15" s="35">
        <v>586</v>
      </c>
      <c r="K15" s="35">
        <v>43</v>
      </c>
      <c r="L15" s="36">
        <v>0.1724</v>
      </c>
    </row>
    <row r="16" spans="2:16" x14ac:dyDescent="0.2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2:12" x14ac:dyDescent="0.25">
      <c r="B17" s="30" t="s">
        <v>21</v>
      </c>
      <c r="C17" s="30"/>
      <c r="D17" s="30"/>
      <c r="E17" s="30"/>
      <c r="F17" s="30"/>
      <c r="G17" s="30"/>
      <c r="H17" s="30"/>
      <c r="I17" s="30"/>
      <c r="J17" s="30"/>
      <c r="K17" s="30"/>
      <c r="L17" s="37"/>
    </row>
    <row r="18" spans="2:12" x14ac:dyDescent="0.25">
      <c r="B18" s="22">
        <f>G15</f>
        <v>4.5999999999999996</v>
      </c>
      <c r="C18" s="51" t="s">
        <v>25</v>
      </c>
      <c r="D18" s="51"/>
      <c r="E18" s="51"/>
      <c r="F18" s="51"/>
      <c r="G18" s="51"/>
      <c r="H18" s="51"/>
      <c r="I18" s="51"/>
      <c r="J18" s="51"/>
      <c r="K18" s="51"/>
      <c r="L18" s="51"/>
    </row>
    <row r="19" spans="2:12" x14ac:dyDescent="0.25">
      <c r="B19" s="22">
        <f>D15</f>
        <v>720</v>
      </c>
      <c r="C19" s="50" t="s">
        <v>29</v>
      </c>
      <c r="D19" s="50"/>
      <c r="E19" s="50"/>
      <c r="F19" s="50"/>
      <c r="G19" s="50"/>
      <c r="H19" s="50"/>
      <c r="I19" s="50"/>
      <c r="J19" s="50"/>
      <c r="K19" s="50"/>
      <c r="L19" s="50"/>
    </row>
    <row r="20" spans="2:12" x14ac:dyDescent="0.25">
      <c r="B20" s="22">
        <f>B19-B18</f>
        <v>715.4</v>
      </c>
      <c r="C20" s="50" t="s">
        <v>30</v>
      </c>
      <c r="D20" s="50"/>
      <c r="E20" s="50"/>
      <c r="F20" s="50"/>
      <c r="G20" s="50"/>
      <c r="H20" s="50"/>
      <c r="I20" s="50"/>
      <c r="J20" s="50"/>
      <c r="K20" s="50"/>
      <c r="L20" s="50"/>
    </row>
    <row r="21" spans="2:12" ht="14.4" x14ac:dyDescent="0.3">
      <c r="B21" s="23"/>
      <c r="C21" s="24"/>
      <c r="D21" s="7"/>
      <c r="E21" s="7"/>
      <c r="F21" s="7"/>
      <c r="G21" s="7"/>
      <c r="H21" s="7"/>
      <c r="I21" s="7"/>
      <c r="J21" s="7"/>
      <c r="K21" s="7"/>
      <c r="L21" s="7"/>
    </row>
    <row r="22" spans="2:12" ht="14.4" x14ac:dyDescent="0.3">
      <c r="B22" s="23"/>
      <c r="C22" s="24"/>
      <c r="D22" s="7"/>
      <c r="E22" s="7"/>
      <c r="F22" s="7"/>
      <c r="G22" s="7"/>
      <c r="H22" s="7"/>
      <c r="I22" s="7"/>
      <c r="J22" s="7"/>
      <c r="K22" s="7"/>
      <c r="L22" s="7"/>
    </row>
    <row r="23" spans="2:12" ht="14.4" x14ac:dyDescent="0.3">
      <c r="B23" s="23"/>
      <c r="C23" s="24"/>
      <c r="D23" s="7"/>
      <c r="E23" s="7"/>
      <c r="F23" s="7"/>
      <c r="G23" s="7"/>
      <c r="H23" s="7"/>
      <c r="I23" s="7"/>
      <c r="J23" s="7"/>
      <c r="K23" s="7"/>
      <c r="L23" s="7"/>
    </row>
    <row r="24" spans="2:12" ht="14.4" x14ac:dyDescent="0.3">
      <c r="B24" s="23"/>
      <c r="C24" s="24"/>
      <c r="D24" s="7"/>
      <c r="E24" s="7"/>
      <c r="F24" s="7"/>
      <c r="G24" s="7"/>
      <c r="H24" s="7"/>
      <c r="I24" s="7"/>
      <c r="J24" s="7"/>
      <c r="K24" s="7"/>
      <c r="L24" s="7"/>
    </row>
    <row r="25" spans="2:12" ht="14.4" x14ac:dyDescent="0.3">
      <c r="B25" s="23"/>
      <c r="C25" s="24"/>
      <c r="D25" s="7"/>
      <c r="E25" s="7"/>
      <c r="F25" s="7"/>
      <c r="G25" s="7"/>
      <c r="H25" s="7"/>
      <c r="I25" s="7"/>
      <c r="J25" s="7"/>
      <c r="K25" s="7"/>
      <c r="L25" s="7"/>
    </row>
    <row r="26" spans="2:12" ht="14.4" thickBot="1" x14ac:dyDescent="0.3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2:12" ht="14.4" thickBot="1" x14ac:dyDescent="0.3">
      <c r="B27" s="25" t="s">
        <v>35</v>
      </c>
      <c r="C27" s="14" t="s">
        <v>18</v>
      </c>
      <c r="D27" s="7"/>
      <c r="E27" s="7"/>
      <c r="F27" s="7"/>
      <c r="G27" s="7"/>
      <c r="H27" s="7"/>
      <c r="I27" s="7"/>
      <c r="J27" s="7"/>
      <c r="K27" s="7"/>
      <c r="L27" s="7"/>
    </row>
    <row r="28" spans="2:12" x14ac:dyDescent="0.25">
      <c r="B28" s="26">
        <v>0</v>
      </c>
      <c r="C28" s="27">
        <f>MAX($B$19-B28,0)-$B$18</f>
        <v>715.4</v>
      </c>
      <c r="D28" s="7"/>
      <c r="E28" s="7"/>
      <c r="F28" s="7"/>
      <c r="G28" s="7"/>
      <c r="H28" s="7"/>
      <c r="I28" s="7"/>
      <c r="J28" s="7"/>
      <c r="K28" s="7"/>
      <c r="L28" s="7"/>
    </row>
    <row r="29" spans="2:12" x14ac:dyDescent="0.25">
      <c r="B29" s="26">
        <f>$K$8*0.2</f>
        <v>144</v>
      </c>
      <c r="C29" s="27">
        <f>MAX($B$19-B29,0)-$B$18</f>
        <v>571.4</v>
      </c>
      <c r="D29" s="7"/>
      <c r="E29" s="7"/>
      <c r="F29" s="7"/>
      <c r="G29" s="7"/>
      <c r="H29" s="7"/>
      <c r="I29" s="7"/>
      <c r="J29" s="7"/>
      <c r="K29" s="7"/>
      <c r="L29" s="7"/>
    </row>
    <row r="30" spans="2:12" x14ac:dyDescent="0.25">
      <c r="B30" s="26">
        <f>$K$8*0.4</f>
        <v>288</v>
      </c>
      <c r="C30" s="27">
        <f t="shared" ref="C30:C38" si="0">MAX($B$19-B30,0)-$B$18</f>
        <v>427.4</v>
      </c>
      <c r="D30" s="7"/>
      <c r="E30" s="7"/>
      <c r="F30" s="7"/>
      <c r="G30" s="7"/>
      <c r="H30" s="7"/>
      <c r="I30" s="7"/>
      <c r="J30" s="7"/>
      <c r="K30" s="7"/>
      <c r="L30" s="7"/>
    </row>
    <row r="31" spans="2:12" x14ac:dyDescent="0.25">
      <c r="B31" s="26">
        <f>$K$8*0.6</f>
        <v>432</v>
      </c>
      <c r="C31" s="27">
        <f t="shared" si="0"/>
        <v>283.39999999999998</v>
      </c>
      <c r="D31" s="7"/>
      <c r="E31" s="7"/>
      <c r="F31" s="7"/>
      <c r="G31" s="7"/>
      <c r="H31" s="7"/>
      <c r="I31" s="7"/>
      <c r="J31" s="7"/>
      <c r="K31" s="7"/>
      <c r="L31" s="7"/>
    </row>
    <row r="32" spans="2:12" x14ac:dyDescent="0.25">
      <c r="B32" s="26">
        <f>$K$8*0.8</f>
        <v>576</v>
      </c>
      <c r="C32" s="27">
        <f t="shared" si="0"/>
        <v>139.4</v>
      </c>
      <c r="D32" s="7"/>
      <c r="E32" s="7"/>
      <c r="F32" s="7"/>
      <c r="G32" s="7"/>
      <c r="H32" s="7"/>
      <c r="I32" s="7"/>
      <c r="J32" s="7"/>
      <c r="K32" s="7"/>
      <c r="L32" s="7"/>
    </row>
    <row r="33" spans="1:12" x14ac:dyDescent="0.25">
      <c r="B33" s="26">
        <f>$K$8*1</f>
        <v>720</v>
      </c>
      <c r="C33" s="27">
        <f t="shared" si="0"/>
        <v>-4.5999999999999996</v>
      </c>
      <c r="D33" s="7"/>
      <c r="E33" s="7"/>
      <c r="F33" s="7"/>
      <c r="G33" s="7"/>
      <c r="H33" s="7"/>
      <c r="I33" s="7"/>
      <c r="J33" s="7"/>
      <c r="K33" s="7"/>
      <c r="L33" s="7"/>
    </row>
    <row r="34" spans="1:12" x14ac:dyDescent="0.25">
      <c r="B34" s="26">
        <f>$K$8*1.2</f>
        <v>864</v>
      </c>
      <c r="C34" s="27">
        <f t="shared" si="0"/>
        <v>-4.5999999999999996</v>
      </c>
      <c r="D34" s="7"/>
      <c r="E34" s="7"/>
      <c r="F34" s="7"/>
      <c r="G34" s="7"/>
      <c r="H34" s="7"/>
      <c r="I34" s="7"/>
      <c r="J34" s="7"/>
      <c r="K34" s="7"/>
      <c r="L34" s="7"/>
    </row>
    <row r="35" spans="1:12" x14ac:dyDescent="0.25">
      <c r="B35" s="26">
        <f>$K$8*1.4</f>
        <v>1007.9999999999999</v>
      </c>
      <c r="C35" s="27">
        <f t="shared" si="0"/>
        <v>-4.5999999999999996</v>
      </c>
      <c r="D35" s="7"/>
      <c r="E35" s="7"/>
      <c r="F35" s="7"/>
      <c r="G35" s="7"/>
      <c r="H35" s="7"/>
      <c r="I35" s="7"/>
      <c r="J35" s="7"/>
      <c r="K35" s="7"/>
      <c r="L35" s="7"/>
    </row>
    <row r="36" spans="1:12" x14ac:dyDescent="0.25">
      <c r="B36" s="26">
        <f>$K$8*1.6</f>
        <v>1152</v>
      </c>
      <c r="C36" s="27">
        <f t="shared" si="0"/>
        <v>-4.5999999999999996</v>
      </c>
      <c r="D36" s="7"/>
      <c r="E36" s="7"/>
      <c r="F36" s="7"/>
      <c r="G36" s="7"/>
      <c r="H36" s="7"/>
      <c r="I36" s="7"/>
      <c r="J36" s="7"/>
      <c r="K36" s="7"/>
      <c r="L36" s="7"/>
    </row>
    <row r="37" spans="1:12" x14ac:dyDescent="0.25">
      <c r="B37" s="26">
        <f>$K$8*1.8</f>
        <v>1296</v>
      </c>
      <c r="C37" s="27">
        <f t="shared" si="0"/>
        <v>-4.5999999999999996</v>
      </c>
      <c r="D37" s="7"/>
      <c r="E37" s="7"/>
      <c r="F37" s="7"/>
      <c r="G37" s="7"/>
      <c r="H37" s="7"/>
      <c r="I37" s="7"/>
      <c r="J37" s="7"/>
      <c r="K37" s="7"/>
      <c r="L37" s="7"/>
    </row>
    <row r="38" spans="1:12" ht="14.4" thickBot="1" x14ac:dyDescent="0.3">
      <c r="B38" s="28">
        <f>$K$8*2</f>
        <v>1440</v>
      </c>
      <c r="C38" s="29">
        <f t="shared" si="0"/>
        <v>-4.5999999999999996</v>
      </c>
      <c r="D38" s="7"/>
      <c r="E38" s="7"/>
      <c r="F38" s="7"/>
      <c r="G38" s="7"/>
      <c r="H38" s="7"/>
      <c r="I38" s="7"/>
      <c r="J38" s="7"/>
      <c r="K38" s="7"/>
      <c r="L38" s="7"/>
    </row>
    <row r="39" spans="1:12" ht="14.4" thickBot="1" x14ac:dyDescent="0.3">
      <c r="B39" s="7"/>
      <c r="C39" s="22"/>
      <c r="D39" s="7"/>
      <c r="E39" s="7"/>
      <c r="F39" s="7"/>
      <c r="G39" s="7"/>
      <c r="H39" s="7"/>
      <c r="I39" s="7"/>
      <c r="J39" s="7"/>
      <c r="K39" s="7"/>
      <c r="L39" s="7"/>
    </row>
    <row r="40" spans="1:12" ht="14.4" thickBot="1" x14ac:dyDescent="0.3">
      <c r="B40" s="25" t="s">
        <v>17</v>
      </c>
      <c r="C40" s="14" t="s">
        <v>16</v>
      </c>
      <c r="D40" s="7"/>
      <c r="E40" s="7"/>
      <c r="F40" s="7"/>
      <c r="G40" s="7"/>
      <c r="H40" s="7"/>
      <c r="I40" s="7"/>
      <c r="J40" s="7"/>
      <c r="K40" s="7"/>
      <c r="L40" s="7"/>
    </row>
    <row r="41" spans="1:12" ht="14.4" thickBot="1" x14ac:dyDescent="0.3">
      <c r="B41" s="28">
        <f>B20</f>
        <v>715.4</v>
      </c>
      <c r="C41" s="29">
        <f>MAX($B$19-B41,0)-$B$18</f>
        <v>2.3092638912203256E-14</v>
      </c>
      <c r="D41" s="7"/>
      <c r="E41" s="7"/>
      <c r="F41" s="7"/>
      <c r="G41" s="7"/>
      <c r="H41" s="7"/>
      <c r="I41" s="7"/>
      <c r="J41" s="7"/>
      <c r="K41" s="7"/>
      <c r="L41" s="7"/>
    </row>
    <row r="42" spans="1:12" x14ac:dyDescent="0.25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</row>
    <row r="43" spans="1:12" x14ac:dyDescent="0.25"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2" ht="15" customHeight="1" x14ac:dyDescent="0.25">
      <c r="A44" s="4"/>
      <c r="B44" s="40" t="s">
        <v>0</v>
      </c>
      <c r="C44" s="7"/>
      <c r="D44" s="7"/>
      <c r="E44" s="7"/>
      <c r="F44" s="7"/>
      <c r="G44" s="7"/>
      <c r="H44" s="7"/>
      <c r="I44" s="7"/>
      <c r="J44" s="7"/>
      <c r="K44" s="44" t="s">
        <v>22</v>
      </c>
      <c r="L44" s="44"/>
    </row>
  </sheetData>
  <mergeCells count="12">
    <mergeCell ref="K44:L44"/>
    <mergeCell ref="B1:L2"/>
    <mergeCell ref="M1:P2"/>
    <mergeCell ref="B5:L5"/>
    <mergeCell ref="B7:E7"/>
    <mergeCell ref="B8:E8"/>
    <mergeCell ref="F8:J8"/>
    <mergeCell ref="B10:L10"/>
    <mergeCell ref="B11:L12"/>
    <mergeCell ref="C18:L18"/>
    <mergeCell ref="C19:L19"/>
    <mergeCell ref="C20:L20"/>
  </mergeCells>
  <hyperlinks>
    <hyperlink ref="B44" location="Puts!A4" display="▲Top" xr:uid="{9D285698-D674-448C-8680-4F49E5155E8D}"/>
    <hyperlink ref="L3" location="Calls!A4" display="◄ Prev" xr:uid="{9D692DFC-B3ED-4C81-BC67-E1CDCB0F7A3D}"/>
  </hyperlinks>
  <pageMargins left="0.7" right="0.7" top="0.75" bottom="0.75" header="0.3" footer="0.3"/>
  <pageSetup orientation="landscape" r:id="rId1"/>
  <colBreaks count="1" manualBreakCount="1">
    <brk id="12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e f f 4 c 8 c 5 - 7 4 9 7 - 4 9 4 d - b 3 1 a - 3 a a 7 4 5 9 d b c 6 3 "   x m l n s = " h t t p : / / s c h e m a s . m i c r o s o f t . c o m / D a t a M a s h u p " > A A A A A C o E A A B Q S w M E F A A C A A g A H Y e L U D x H / / i n A A A A + A A A A B I A H A B D b 2 5 m a W c v U G F j a 2 F n Z S 5 4 b W w g o h g A K K A U A A A A A A A A A A A A A A A A A A A A A A A A A A A A h Y + 9 D o I w G E V f h X S n L f U H J B 9 l c J X E h G h c S a 3 Q C M X Q Y n k 3 B x / J V 5 B E U T f H e 3 K G c x + 3 O 6 R D U 3 t X 2 R n V 6 g Q F m C J P a t E e l S 4 T 1 N u T H 6 G U w 7 Y Q 5 6 K U 3 i h r E w / m m K D K 2 k t M i H M O u x l u u 5 I w S g N y y D a 5 q G R T o I + s / s u + 0 s Y W W k j E Y f + K 4 Q y H K 7 w I l x F m 8 w D I h C F T + q u w s R h T I D 8 Q 1 n 1 t + 0 5 y q f 1 d D m S a Q N 4 v + B N Q S w M E F A A C A A g A H Y e L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2 H i 1 A B t C 8 3 I Q E A A G E G A A A T A B w A R m 9 y b X V s Y X M v U 2 V j d G l v b j E u b S C i G A A o o B Q A A A A A A A A A A A A A A A A A A A A A A A A A A A D t k U F L x D A U h O + F / o e Q v b R S W q y L B 2 W R p Y s o r C h s W R H x k L Z v m 0 q b 1 C R F l t L / b t I q e M h F E P T Q X P L e D E w m f B J y V X G G d t N 9 e u k 6 r i M p E V C g B U 5 J V g O K M V q h G p T r I H 1 2 v B M 5 a O U R s v C B l O C Z I e F M A V P S w 1 S p V l 5 E 0 a F i h O U Q H g n l P M x 5 E 7 1 1 X E G 0 f b p O I 1 p J x c X x q l 2 Z F f t + M I V v i C K x z p 4 e 6 e P h 2 S g v n + 4 C J 5 S w U l d L j y 2 Y V m P B M B W E y Q M X T c L r r m H G l N 4 Y F f Q 9 1 g P g A C m t o k L P Q 4 B 6 f N 8 C + x J Z 1 2 Q g R v m m K q l F 3 v J 3 i 5 r U X M K J x V g X r 2 g y b e 7 e l D S N b p k 6 X 4 a m 7 T D 4 r l M x 6 y + t R J A X + z O V / 0 f l 7 H e p r O 8 2 3 6 D o b W b y c y b L m c k f M v k A U E s B A i 0 A F A A C A A g A H Y e L U D x H / / i n A A A A + A A A A B I A A A A A A A A A A A A A A A A A A A A A A E N v b m Z p Z y 9 Q Y W N r Y W d l L n h t b F B L A Q I t A B Q A A g A I A B 2 H i 1 A P y u m r p A A A A O k A A A A T A A A A A A A A A A A A A A A A A P M A A A B b Q 2 9 u d G V u d F 9 U e X B l c 1 0 u e G 1 s U E s B A i 0 A F A A C A A g A H Y e L U A G 0 L z c h A Q A A Y Q Y A A B M A A A A A A A A A A A A A A A A A 5 A E A A E Z v c m 1 1 b G F z L 1 N l Y 3 R p b 2 4 x L m 1 Q S w U G A A A A A A M A A w D C A A A A U g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B S s A A A A A A A D j K g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G F i b G U l M j A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g M i 9 D a G F u Z 2 V k I F R 5 c G U u e 0 R h d G U s M H 0 m c X V v d D s s J n F 1 b 3 Q 7 U 2 V j d G l v b j E v V G F i b G U g M i 9 D a G F u Z 2 V k I F R 5 c G U u e 0 9 w Z W 4 s M X 0 m c X V v d D s s J n F 1 b 3 Q 7 U 2 V j d G l v b j E v V G F i b G U g M i 9 D a G F u Z 2 V k I F R 5 c G U u e 0 h p Z 2 g s M n 0 m c X V v d D s s J n F 1 b 3 Q 7 U 2 V j d G l v b j E v V G F i b G U g M i 9 D a G F u Z 2 V k I F R 5 c G U u e 0 x v d y w z f S Z x d W 9 0 O y w m c X V v d D t T Z W N 0 a W 9 u M S 9 U Y W J s Z S A y L 0 N o Y W 5 n Z W Q g V H l w Z S 5 7 Q 2 x v c 2 U q L D R 9 J n F 1 b 3 Q 7 L C Z x d W 9 0 O 1 N l Y 3 R p b 2 4 x L 1 R h Y m x l I D I v Q 2 h h b m d l Z C B U e X B l L n t B Z G o g Q 2 x v c 2 U q K i w 1 f S Z x d W 9 0 O y w m c X V v d D t T Z W N 0 a W 9 u M S 9 U Y W J s Z S A y L 0 N o Y W 5 n Z W Q g V H l w Z S 5 7 V m 9 s d W 1 l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1 R h Y m x l I D I v Q 2 h h b m d l Z C B U e X B l L n t E Y X R l L D B 9 J n F 1 b 3 Q 7 L C Z x d W 9 0 O 1 N l Y 3 R p b 2 4 x L 1 R h Y m x l I D I v Q 2 h h b m d l Z C B U e X B l L n t P c G V u L D F 9 J n F 1 b 3 Q 7 L C Z x d W 9 0 O 1 N l Y 3 R p b 2 4 x L 1 R h Y m x l I D I v Q 2 h h b m d l Z C B U e X B l L n t I a W d o L D J 9 J n F 1 b 3 Q 7 L C Z x d W 9 0 O 1 N l Y 3 R p b 2 4 x L 1 R h Y m x l I D I v Q 2 h h b m d l Z C B U e X B l L n t M b 3 c s M 3 0 m c X V v d D s s J n F 1 b 3 Q 7 U 2 V j d G l v b j E v V G F i b G U g M i 9 D a G F u Z 2 V k I F R 5 c G U u e 0 N s b 3 N l K i w 0 f S Z x d W 9 0 O y w m c X V v d D t T Z W N 0 a W 9 u M S 9 U Y W J s Z S A y L 0 N o Y W 5 n Z W Q g V H l w Z S 5 7 Q W R q I E N s b 3 N l K i o s N X 0 m c X V v d D s s J n F 1 b 3 Q 7 U 2 V j d G l v b j E v V G F i b G U g M i 9 D a G F u Z 2 V k I F R 5 c G U u e 1 Z v b H V t Z S w 2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2 x 1 b W 5 O Y W 1 l c y I g V m F s d W U 9 I n N b J n F 1 b 3 Q 7 R G F 0 Z S Z x d W 9 0 O y w m c X V v d D t P c G V u J n F 1 b 3 Q 7 L C Z x d W 9 0 O 0 h p Z 2 g m c X V v d D s s J n F 1 b 3 Q 7 T G 9 3 J n F 1 b 3 Q 7 L C Z x d W 9 0 O 0 N s b 3 N l K i Z x d W 9 0 O y w m c X V v d D t B Z G o g Q 2 x v c 2 U q K i Z x d W 9 0 O y w m c X V v d D t W b 2 x 1 b W U m c X V v d D t d I i A v P j x F b n R y e S B U e X B l P S J G a W x s Q 2 9 s d W 1 u V H l w Z X M i I F Z h b H V l P S J z Q 1 F V R k J R V U Z B d z 0 9 I i A v P j x F b n R y e S B U e X B l P S J G a W x s T G F z d F V w Z G F 0 Z W Q i I F Z h b H V l P S J k M j A y M C 0 w M y 0 y O F Q w M j o x N j o 0 N y 4 3 O D A x M T M w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T A w I i A v P j x F b n R y e S B U e X B l P S J B Z G R l Z F R v R G F 0 Y U 1 v Z G V s I i B W Y W x 1 Z T 0 i b D A i I C 8 + P E V u d H J 5 I F R 5 c G U 9 I l F 1 Z X J 5 S U Q i I F Z h b H V l P S J z N m Y 3 N j c 5 N T k t N W Y 3 Y i 0 0 M j M x L W I 5 O T Y t Z j V i M D g y O W J h Z T E 5 I i A v P j w v U 3 R h Y m x l R W 5 0 c m l l c z 4 8 L 0 l 0 Z W 0 + P E l 0 Z W 0 + P E l 0 Z W 1 M b 2 N h d G l v b j 4 8 S X R l b V R 5 c G U + R m 9 y b X V s Y T w v S X R l b V R 5 c G U + P E l 0 Z W 1 Q Y X R o P l N l Y 3 R p b 2 4 x L 1 R h Y m x l J T I w M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I v R G F 0 Y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I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U m V j b 3 Z l c n l U Y X J n Z X R T a G V l d C I g V m F s d W U 9 I n N F c X V p d H k g R X h h b X B s Z S I g L z 4 8 R W 5 0 c n k g V H l w Z T 0 i U m V j b 3 Z l c n l U Y X J n Z X R D b 2 x 1 b W 4 i I F Z h b H V l P S J s M i I g L z 4 8 R W 5 0 c n k g V H l w Z T 0 i U m V j b 3 Z l c n l U Y X J n Z X R S b 3 c i I F Z h b H V l P S J s M T M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A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z L T I 4 V D A y O j M x O j M 4 L j Q z M T M w N D F a I i A v P j x F b n R y e S B U e X B l P S J G a W x s Q 2 9 s d W 1 u V H l w Z X M i I F Z h b H V l P S J z Q 1 F V R k J R V U Z B d z 0 9 I i A v P j x F b n R y e S B U e X B l P S J G a W x s Q 2 9 s d W 1 u T m F t Z X M i I F Z h b H V l P S J z W y Z x d W 9 0 O 0 R h d G U m c X V v d D s s J n F 1 b 3 Q 7 T 3 B l b i Z x d W 9 0 O y w m c X V v d D t I a W d o J n F 1 b 3 Q 7 L C Z x d W 9 0 O 0 x v d y Z x d W 9 0 O y w m c X V v d D t D b G 9 z Z S o m c X V v d D s s J n F 1 b 3 Q 7 Q W R q I E N s b 3 N l K i o m c X V v d D s s J n F 1 b 3 Q 7 V m 9 s d W 1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g M i A o M i k v Q 2 h h b m d l Z C B U e X B l L n t E Y X R l L D B 9 J n F 1 b 3 Q 7 L C Z x d W 9 0 O 1 N l Y 3 R p b 2 4 x L 1 R h Y m x l I D I g K D I p L 0 N o Y W 5 n Z W Q g V H l w Z S 5 7 T 3 B l b i w x f S Z x d W 9 0 O y w m c X V v d D t T Z W N 0 a W 9 u M S 9 U Y W J s Z S A y I C g y K S 9 D a G F u Z 2 V k I F R 5 c G U u e 0 h p Z 2 g s M n 0 m c X V v d D s s J n F 1 b 3 Q 7 U 2 V j d G l v b j E v V G F i b G U g M i A o M i k v Q 2 h h b m d l Z C B U e X B l L n t M b 3 c s M 3 0 m c X V v d D s s J n F 1 b 3 Q 7 U 2 V j d G l v b j E v V G F i b G U g M i A o M i k v Q 2 h h b m d l Z C B U e X B l L n t D b G 9 z Z S o s N H 0 m c X V v d D s s J n F 1 b 3 Q 7 U 2 V j d G l v b j E v V G F i b G U g M i A o M i k v Q 2 h h b m d l Z C B U e X B l L n t B Z G o g Q 2 x v c 2 U q K i w 1 f S Z x d W 9 0 O y w m c X V v d D t T Z W N 0 a W 9 u M S 9 U Y W J s Z S A y I C g y K S 9 D a G F u Z 2 V k I F R 5 c G U u e 1 Z v b H V t Z S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U Y W J s Z S A y I C g y K S 9 D a G F u Z 2 V k I F R 5 c G U u e 0 R h d G U s M H 0 m c X V v d D s s J n F 1 b 3 Q 7 U 2 V j d G l v b j E v V G F i b G U g M i A o M i k v Q 2 h h b m d l Z C B U e X B l L n t P c G V u L D F 9 J n F 1 b 3 Q 7 L C Z x d W 9 0 O 1 N l Y 3 R p b 2 4 x L 1 R h Y m x l I D I g K D I p L 0 N o Y W 5 n Z W Q g V H l w Z S 5 7 S G l n a C w y f S Z x d W 9 0 O y w m c X V v d D t T Z W N 0 a W 9 u M S 9 U Y W J s Z S A y I C g y K S 9 D a G F u Z 2 V k I F R 5 c G U u e 0 x v d y w z f S Z x d W 9 0 O y w m c X V v d D t T Z W N 0 a W 9 u M S 9 U Y W J s Z S A y I C g y K S 9 D a G F u Z 2 V k I F R 5 c G U u e 0 N s b 3 N l K i w 0 f S Z x d W 9 0 O y w m c X V v d D t T Z W N 0 a W 9 u M S 9 U Y W J s Z S A y I C g y K S 9 D a G F u Z 2 V k I F R 5 c G U u e 0 F k a i B D b G 9 z Z S o q L D V 9 J n F 1 b 3 Q 7 L C Z x d W 9 0 O 1 N l Y 3 R p b 2 4 x L 1 R h Y m x l I D I g K D I p L 0 N o Y W 5 n Z W Q g V H l w Z S 5 7 V m 9 s d W 1 l L D Z 9 J n F 1 b 3 Q 7 X S w m c X V v d D t S Z W x h d G l v b n N o a X B J b m Z v J n F 1 b 3 Q 7 O l t d f S I g L z 4 8 R W 5 0 c n k g V H l w Z T 0 i U X V l c n l J R C I g V m F s d W U 9 I n M 0 Y T B j M 2 Y 4 Z C 1 k M T M 4 L T Q 3 Y W Y t O D g 2 M S 0 w N z U z Y j F m Z j I y Y m Q i I C 8 + P C 9 T d G F i b G V F b n R y a W V z P j w v S X R l b T 4 8 S X R l b T 4 8 S X R l b U x v Y 2 F 0 a W 9 u P j x J d G V t V H l w Z T 5 G b 3 J t d W x h P C 9 J d G V t V H l w Z T 4 8 S X R l b V B h d G g + U 2 V j d G l v b j E v V G F i b G U l M j A y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i U y M C g y K S 9 E Y X R h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i U y M C g y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i U y M C g z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A i I C 8 + P E V u d H J 5 I F R 5 c G U 9 I k Z p b G x D b 2 x 1 b W 5 U e X B l c y I g V m F s d W U 9 I n N D U V V G Q l F V R k F 3 P T 0 i I C 8 + P E V u d H J 5 I F R 5 c G U 9 I k Z p b G x M Y X N 0 V X B k Y X R l Z C I g V m F s d W U 9 I m Q y M D I w L T A z L T M x V D A y O j U y O j U x L j g 5 O D k 0 M T d a I i A v P j x F b n R y e S B U e X B l P S J R d W V y e U l E I i B W Y W x 1 Z T 0 i c z E 0 Y W E 0 Y T Z j L T Q 2 N m Q t N D Y z M y 1 i Y W U 3 L T A y M m Z j N z R l Y j R h Z S I g L z 4 8 R W 5 0 c n k g V H l w Z T 0 i R m l s b E N v b H V t b k 5 h b W V z I i B W Y W x 1 Z T 0 i c 1 s m c X V v d D t E Y X R l J n F 1 b 3 Q 7 L C Z x d W 9 0 O 0 9 w Z W 4 m c X V v d D s s J n F 1 b 3 Q 7 S G l n a C Z x d W 9 0 O y w m c X V v d D t M b 3 c m c X V v d D s s J n F 1 b 3 Q 7 Q 2 x v c 2 U q J n F 1 b 3 Q 7 L C Z x d W 9 0 O 0 F k a i B D b G 9 z Z S o q J n F 1 b 3 Q 7 L C Z x d W 9 0 O 1 Z v b H V t Z S Z x d W 9 0 O 1 0 i I C 8 + P E V u d H J 5 I F R 5 c G U 9 I k Z p b G x T d G F 0 d X M i I F Z h b H V l P S J z Q 2 9 t c G x l d G U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g M i A o M y k v Q 2 h h b m d l Z C B U e X B l L n t E Y X R l L D B 9 J n F 1 b 3 Q 7 L C Z x d W 9 0 O 1 N l Y 3 R p b 2 4 x L 1 R h Y m x l I D I g K D M p L 0 N o Y W 5 n Z W Q g V H l w Z S 5 7 T 3 B l b i w x f S Z x d W 9 0 O y w m c X V v d D t T Z W N 0 a W 9 u M S 9 U Y W J s Z S A y I C g z K S 9 D a G F u Z 2 V k I F R 5 c G U u e 0 h p Z 2 g s M n 0 m c X V v d D s s J n F 1 b 3 Q 7 U 2 V j d G l v b j E v V G F i b G U g M i A o M y k v Q 2 h h b m d l Z C B U e X B l L n t M b 3 c s M 3 0 m c X V v d D s s J n F 1 b 3 Q 7 U 2 V j d G l v b j E v V G F i b G U g M i A o M y k v Q 2 h h b m d l Z C B U e X B l L n t D b G 9 z Z S o s N H 0 m c X V v d D s s J n F 1 b 3 Q 7 U 2 V j d G l v b j E v V G F i b G U g M i A o M y k v Q 2 h h b m d l Z C B U e X B l L n t B Z G o g Q 2 x v c 2 U q K i w 1 f S Z x d W 9 0 O y w m c X V v d D t T Z W N 0 a W 9 u M S 9 U Y W J s Z S A y I C g z K S 9 D a G F u Z 2 V k I F R 5 c G U u e 1 Z v b H V t Z S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U Y W J s Z S A y I C g z K S 9 D a G F u Z 2 V k I F R 5 c G U u e 0 R h d G U s M H 0 m c X V v d D s s J n F 1 b 3 Q 7 U 2 V j d G l v b j E v V G F i b G U g M i A o M y k v Q 2 h h b m d l Z C B U e X B l L n t P c G V u L D F 9 J n F 1 b 3 Q 7 L C Z x d W 9 0 O 1 N l Y 3 R p b 2 4 x L 1 R h Y m x l I D I g K D M p L 0 N o Y W 5 n Z W Q g V H l w Z S 5 7 S G l n a C w y f S Z x d W 9 0 O y w m c X V v d D t T Z W N 0 a W 9 u M S 9 U Y W J s Z S A y I C g z K S 9 D a G F u Z 2 V k I F R 5 c G U u e 0 x v d y w z f S Z x d W 9 0 O y w m c X V v d D t T Z W N 0 a W 9 u M S 9 U Y W J s Z S A y I C g z K S 9 D a G F u Z 2 V k I F R 5 c G U u e 0 N s b 3 N l K i w 0 f S Z x d W 9 0 O y w m c X V v d D t T Z W N 0 a W 9 u M S 9 U Y W J s Z S A y I C g z K S 9 D a G F u Z 2 V k I F R 5 c G U u e 0 F k a i B D b G 9 z Z S o q L D V 9 J n F 1 b 3 Q 7 L C Z x d W 9 0 O 1 N l Y 3 R p b 2 4 x L 1 R h Y m x l I D I g K D M p L 0 N o Y W 5 n Z W Q g V H l w Z S 5 7 V m 9 s d W 1 l L D Z 9 J n F 1 b 3 Q 7 X S w m c X V v d D t S Z W x h d G l v b n N o a X B J b m Z v J n F 1 b 3 Q 7 O l t d f S I g L z 4 8 R W 5 0 c n k g V H l w Z T 0 i R m l s b E N v d W 5 0 I i B W Y W x 1 Z T 0 i b D E w M C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R h Y m x l J T I w M i U y M C g z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I l M j A o M y k v R G F 0 Y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I l M j A o M y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I l M j A o N C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U m V j b 3 Z l c n l U Y X J n Z X R T a G V l d C I g V m F s d W U 9 I n N F c X V p d H k g R X h h b X B s Z S I g L z 4 8 R W 5 0 c n k g V H l w Z T 0 i U m V j b 3 Z l c n l U Y X J n Z X R D b 2 x 1 b W 4 i I F Z h b H V l P S J s M i I g L z 4 8 R W 5 0 c n k g V H l w Z T 0 i U m V j b 3 Z l c n l U Y X J n Z X R S b 3 c i I F Z h b H V l P S J s M j c i I C 8 + P E V u d H J 5 I F R 5 c G U 9 I k Z p b G x l Z E N v b X B s Z X R l U m V z d W x 0 V G 9 X b 3 J r c 2 h l Z X Q i I F Z h b H V l P S J s M S I g L z 4 8 R W 5 0 c n k g V H l w Z T 0 i R m l s b E V y c m 9 y Q 2 9 1 b n Q i I F Z h b H V l P S J s M C I g L z 4 8 R W 5 0 c n k g V H l w Z T 0 i R m l s b E x h c 3 R V c G R h d G V k I i B W Y W x 1 Z T 0 i Z D I w M j A t M D M t M j h U M D M 6 M z Q 6 M T Q u N j M 2 M D k x N F o i I C 8 + P E V u d H J 5 I F R 5 c G U 9 I k Z p b G x D b 2 x 1 b W 5 U e X B l c y I g V m F s d W U 9 I n N D U V V G Q l F V R k F 3 P T 0 i I C 8 + P E V u d H J 5 I F R 5 c G U 9 I k Z p b G x D b 2 x 1 b W 5 O Y W 1 l c y I g V m F s d W U 9 I n N b J n F 1 b 3 Q 7 R G F 0 Z S Z x d W 9 0 O y w m c X V v d D t P c G V u J n F 1 b 3 Q 7 L C Z x d W 9 0 O 0 h p Z 2 g m c X V v d D s s J n F 1 b 3 Q 7 T G 9 3 J n F 1 b 3 Q 7 L C Z x d W 9 0 O 0 N s b 3 N l K i Z x d W 9 0 O y w m c X V v d D t B Z G o g Q 2 x v c 2 U q K i Z x d W 9 0 O y w m c X V v d D t W b 2 x 1 b W U m c X V v d D t d I i A v P j x F b n R y e S B U e X B l P S J G a W x s U 3 R h d H V z I i B W Y W x 1 Z T 0 i c 0 N v b X B s Z X R l I i A v P j x F b n R y e S B U e X B l P S J G a W x s Q 2 9 1 b n Q i I F Z h b H V l P S J s M T A w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S A y I C g z K S 9 D a G F u Z 2 V k I F R 5 c G U u e 0 R h d G U s M H 0 m c X V v d D s s J n F 1 b 3 Q 7 U 2 V j d G l v b j E v V G F i b G U g M i A o M y k v Q 2 h h b m d l Z C B U e X B l L n t P c G V u L D F 9 J n F 1 b 3 Q 7 L C Z x d W 9 0 O 1 N l Y 3 R p b 2 4 x L 1 R h Y m x l I D I g K D M p L 0 N o Y W 5 n Z W Q g V H l w Z S 5 7 S G l n a C w y f S Z x d W 9 0 O y w m c X V v d D t T Z W N 0 a W 9 u M S 9 U Y W J s Z S A y I C g z K S 9 D a G F u Z 2 V k I F R 5 c G U u e 0 x v d y w z f S Z x d W 9 0 O y w m c X V v d D t T Z W N 0 a W 9 u M S 9 U Y W J s Z S A y I C g z K S 9 D a G F u Z 2 V k I F R 5 c G U u e 0 N s b 3 N l K i w 0 f S Z x d W 9 0 O y w m c X V v d D t T Z W N 0 a W 9 u M S 9 U Y W J s Z S A y I C g z K S 9 D a G F u Z 2 V k I F R 5 c G U u e 0 F k a i B D b G 9 z Z S o q L D V 9 J n F 1 b 3 Q 7 L C Z x d W 9 0 O 1 N l Y 3 R p b 2 4 x L 1 R h Y m x l I D I g K D M p L 0 N o Y W 5 n Z W Q g V H l w Z S 5 7 V m 9 s d W 1 l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1 R h Y m x l I D I g K D M p L 0 N o Y W 5 n Z W Q g V H l w Z S 5 7 R G F 0 Z S w w f S Z x d W 9 0 O y w m c X V v d D t T Z W N 0 a W 9 u M S 9 U Y W J s Z S A y I C g z K S 9 D a G F u Z 2 V k I F R 5 c G U u e 0 9 w Z W 4 s M X 0 m c X V v d D s s J n F 1 b 3 Q 7 U 2 V j d G l v b j E v V G F i b G U g M i A o M y k v Q 2 h h b m d l Z C B U e X B l L n t I a W d o L D J 9 J n F 1 b 3 Q 7 L C Z x d W 9 0 O 1 N l Y 3 R p b 2 4 x L 1 R h Y m x l I D I g K D M p L 0 N o Y W 5 n Z W Q g V H l w Z S 5 7 T G 9 3 L D N 9 J n F 1 b 3 Q 7 L C Z x d W 9 0 O 1 N l Y 3 R p b 2 4 x L 1 R h Y m x l I D I g K D M p L 0 N o Y W 5 n Z W Q g V H l w Z S 5 7 Q 2 x v c 2 U q L D R 9 J n F 1 b 3 Q 7 L C Z x d W 9 0 O 1 N l Y 3 R p b 2 4 x L 1 R h Y m x l I D I g K D M p L 0 N o Y W 5 n Z W Q g V H l w Z S 5 7 Q W R q I E N s b 3 N l K i o s N X 0 m c X V v d D s s J n F 1 b 3 Q 7 U 2 V j d G l v b j E v V G F i b G U g M i A o M y k v Q 2 h h b m d l Z C B U e X B l L n t W b 2 x 1 b W U s N n 0 m c X V v d D t d L C Z x d W 9 0 O 1 J l b G F 0 a W 9 u c 2 h p c E l u Z m 8 m c X V v d D s 6 W 1 1 9 I i A v P j x F b n R y e S B U e X B l P S J G a W x s R X J y b 3 J D b 2 R l I i B W Y W x 1 Z T 0 i c 1 V u a 2 5 v d 2 4 i I C 8 + P E V u d H J 5 I F R 5 c G U 9 I k x v Y W R l Z F R v Q W 5 h b H l z a X N T Z X J 2 a W N l c y I g V m F s d W U 9 I m w w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V G F i b G U l M j A y J T I w K D Q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i U y M C g 0 K S 9 E Y X R h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i U y M C g 0 K S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D W 1 w S G 7 C k b T b P R t D t w K P V F A A A A A A I A A A A A A B B m A A A A A Q A A I A A A A F 3 2 W K o v B E Z 9 i R Y p 9 Z 2 U q q n t 0 a n x t J K C 6 0 V 0 f m g A O E J P A A A A A A 6 A A A A A A g A A I A A A A J c A F U L Z u 1 T f I E n C d d 2 o C s O K O P h y 8 2 U c v u R j p Q 8 x h j + z U A A A A C Y L j K Q J / 6 t 1 L z 9 U c a f o w n / / o 4 8 s f k X 1 8 y n c 9 n G D J H I X o Q K V Q C L b q D U 4 x j Y 4 D z v O U 4 l B u q i t t M 5 v 5 D + j Q H 4 e t t K R / / L m l w M v R a K n X z E N D C k F Q A A A A C + l Y k 4 4 2 e q S L A J t t + H Q e s T 4 5 c l U l 0 0 o R W O e I I c k H O M c U R Q Y F 0 C c p 0 c Q R A J d t v p M v n 0 7 H 1 8 h N f h i W S J 4 s m f / w 4 w = < / D a t a M a s h u p > 
</file>

<file path=customXml/itemProps1.xml><?xml version="1.0" encoding="utf-8"?>
<ds:datastoreItem xmlns:ds="http://schemas.openxmlformats.org/officeDocument/2006/customXml" ds:itemID="{86146B0E-1508-4671-922F-8EE38F60982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Calls</vt:lpstr>
      <vt:lpstr>Puts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jfari</dc:creator>
  <cp:lastModifiedBy>Farizo, Joseph D.</cp:lastModifiedBy>
  <cp:lastPrinted>2020-04-02T16:12:49Z</cp:lastPrinted>
  <dcterms:created xsi:type="dcterms:W3CDTF">2020-03-21T23:01:16Z</dcterms:created>
  <dcterms:modified xsi:type="dcterms:W3CDTF">2024-02-07T23:32:24Z</dcterms:modified>
</cp:coreProperties>
</file>